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24226"/>
  <mc:AlternateContent xmlns:mc="http://schemas.openxmlformats.org/markup-compatibility/2006">
    <mc:Choice Requires="x15">
      <x15ac:absPath xmlns:x15ac="http://schemas.microsoft.com/office/spreadsheetml/2010/11/ac" url="https://centerrec.sharepoint.com/sites/DataProducts/Shared Documents/COLI/Current Products/Quarterly Index/2022/Q1/"/>
    </mc:Choice>
  </mc:AlternateContent>
  <xr:revisionPtr revIDLastSave="25" documentId="8_{124BB014-0148-4DC9-B0EE-4420B7D8026F}" xr6:coauthVersionLast="47" xr6:coauthVersionMax="47" xr10:uidLastSave="{FCFCD632-EA3A-46EE-9075-F5432A7418E8}"/>
  <bookViews>
    <workbookView xWindow="-120" yWindow="-120" windowWidth="29040" windowHeight="15720" tabRatio="831" activeTab="4" xr2:uid="{00000000-000D-0000-FFFF-FFFF00000000}"/>
  </bookViews>
  <sheets>
    <sheet name="Cover" sheetId="18" r:id="rId1"/>
    <sheet name="ItemsWeights" sheetId="4" r:id="rId2"/>
    <sheet name="Calculator" sheetId="20" r:id="rId3"/>
    <sheet name="2022 Q1 Index" sheetId="21" r:id="rId4"/>
    <sheet name="2022 Q1 AveragePrice" sheetId="13" r:id="rId5"/>
    <sheet name="2021 Q1 - 2022 Q1 Index" sheetId="14" r:id="rId6"/>
    <sheet name="2021 Q1 - 2022 Q1 AveragePrice" sheetId="15" r:id="rId7"/>
  </sheets>
  <definedNames>
    <definedName name="_xlnm._FilterDatabase" localSheetId="6" hidden="1">'2021 Q1 - 2022 Q1 AveragePrice'!$AE$1:$AE$317</definedName>
    <definedName name="_xlnm._FilterDatabase" localSheetId="4" hidden="1">'2022 Q1 AveragePrice'!$A$4:$BM$4</definedName>
    <definedName name="_xlnm._FilterDatabase" localSheetId="3" hidden="1">'2022 Q1 Index'!$A$5:$K$5</definedName>
    <definedName name="Cities">'2021 Q1 - 2022 Q1 Index'!$D$6:$D$302</definedName>
    <definedName name="_xlnm.Print_Area" localSheetId="5">'2021 Q1 - 2022 Q1 Index'!$A$1:$K$270</definedName>
    <definedName name="_xlnm.Print_Area" localSheetId="1">ItemsWeights!$A$1:$H$40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8" i="20" l="1"/>
  <c r="D87" i="20"/>
  <c r="D86" i="20"/>
  <c r="D85" i="20"/>
  <c r="D84" i="20"/>
  <c r="D83" i="20"/>
  <c r="D82" i="20"/>
  <c r="D81" i="20"/>
  <c r="D80" i="20"/>
  <c r="D79" i="20"/>
  <c r="D78" i="20"/>
  <c r="D77" i="20"/>
  <c r="D76" i="20"/>
  <c r="D75" i="20"/>
  <c r="D74" i="20"/>
  <c r="D73" i="20"/>
  <c r="D72" i="20"/>
  <c r="D71" i="20"/>
  <c r="D70" i="20"/>
  <c r="D69" i="20"/>
  <c r="D68" i="20"/>
  <c r="D67" i="20"/>
  <c r="D66" i="20"/>
  <c r="D65" i="20"/>
  <c r="D64" i="20"/>
  <c r="D63" i="20"/>
  <c r="D62" i="20"/>
  <c r="D61" i="20"/>
  <c r="D60" i="20"/>
  <c r="D59" i="20"/>
  <c r="D58" i="20"/>
  <c r="D57" i="20"/>
  <c r="D56" i="20"/>
  <c r="D55" i="20"/>
  <c r="D54" i="20"/>
  <c r="D53" i="20"/>
  <c r="D52" i="20"/>
  <c r="D51" i="20"/>
  <c r="D50" i="20"/>
  <c r="D49" i="20"/>
  <c r="D48" i="20"/>
  <c r="D47" i="20"/>
  <c r="D46" i="20"/>
  <c r="D45" i="20"/>
  <c r="D44" i="20"/>
  <c r="D43" i="20"/>
  <c r="D42" i="20"/>
  <c r="D41" i="20"/>
  <c r="D40" i="20"/>
  <c r="D39" i="20"/>
  <c r="D38" i="20"/>
  <c r="D37" i="20"/>
  <c r="D36" i="20"/>
  <c r="D35" i="20"/>
  <c r="D34" i="20"/>
  <c r="D33" i="20"/>
  <c r="A29" i="20"/>
  <c r="A28" i="20"/>
  <c r="A27" i="20"/>
  <c r="A26" i="20"/>
  <c r="A25" i="20"/>
  <c r="A24" i="20"/>
  <c r="B3" i="20"/>
  <c r="B44" i="20" s="1"/>
  <c r="B4" i="20"/>
  <c r="C45" i="20" s="1"/>
  <c r="B25" i="20" l="1"/>
  <c r="C41" i="20"/>
  <c r="B55" i="20"/>
  <c r="B48" i="20"/>
  <c r="C59" i="20"/>
  <c r="C54" i="20"/>
  <c r="B33" i="20"/>
  <c r="B66" i="20"/>
  <c r="C67" i="20"/>
  <c r="B68" i="20"/>
  <c r="C75" i="20"/>
  <c r="C63" i="20"/>
  <c r="B64" i="20"/>
  <c r="B74" i="20"/>
  <c r="B73" i="20"/>
  <c r="B47" i="20"/>
  <c r="B23" i="20"/>
  <c r="B63" i="20"/>
  <c r="B85" i="20"/>
  <c r="B45" i="20"/>
  <c r="B70" i="20"/>
  <c r="C51" i="20"/>
  <c r="B83" i="20"/>
  <c r="B27" i="20"/>
  <c r="B34" i="20"/>
  <c r="B87" i="20"/>
  <c r="B59" i="20"/>
  <c r="B88" i="20"/>
  <c r="B50" i="20"/>
  <c r="C23" i="20"/>
  <c r="C52" i="20"/>
  <c r="C78" i="20"/>
  <c r="C64" i="20"/>
  <c r="A14" i="20"/>
  <c r="C58" i="20"/>
  <c r="C36" i="20"/>
  <c r="C34" i="20"/>
  <c r="C84" i="20"/>
  <c r="C39" i="20"/>
  <c r="C25" i="20"/>
  <c r="B42" i="20"/>
  <c r="C74" i="20"/>
  <c r="B86" i="20"/>
  <c r="B76" i="20"/>
  <c r="B52" i="20"/>
  <c r="B29" i="20"/>
  <c r="B61" i="20"/>
  <c r="B32" i="20"/>
  <c r="B54" i="20"/>
  <c r="C85" i="20"/>
  <c r="C28" i="20"/>
  <c r="B53" i="20"/>
  <c r="C65" i="20"/>
  <c r="C81" i="20"/>
  <c r="C71" i="20"/>
  <c r="B80" i="20"/>
  <c r="B57" i="20"/>
  <c r="C32" i="20"/>
  <c r="B35" i="20"/>
  <c r="C86" i="20"/>
  <c r="B62" i="20"/>
  <c r="B28" i="20"/>
  <c r="B81" i="20"/>
  <c r="B75" i="20"/>
  <c r="B67" i="20"/>
  <c r="C46" i="20"/>
  <c r="B56" i="20"/>
  <c r="B78" i="20"/>
  <c r="B51" i="20"/>
  <c r="C80" i="20"/>
  <c r="C26" i="20"/>
  <c r="C62" i="20"/>
  <c r="C38" i="20"/>
  <c r="B24" i="20"/>
  <c r="C70" i="20"/>
  <c r="C47" i="20"/>
  <c r="B39" i="20"/>
  <c r="C72" i="20"/>
  <c r="B72" i="20"/>
  <c r="C83" i="20"/>
  <c r="C77" i="20"/>
  <c r="C49" i="20"/>
  <c r="C40" i="20"/>
  <c r="C37" i="20"/>
  <c r="C33" i="20"/>
  <c r="C87" i="20"/>
  <c r="C22" i="20"/>
  <c r="C56" i="20"/>
  <c r="C57" i="20"/>
  <c r="C27" i="20"/>
  <c r="C61" i="20"/>
  <c r="C82" i="20"/>
  <c r="C79" i="20"/>
  <c r="C35" i="20"/>
  <c r="B22" i="20"/>
  <c r="B36" i="20"/>
  <c r="B58" i="20"/>
  <c r="B40" i="20"/>
  <c r="C76" i="20"/>
  <c r="C42" i="20"/>
  <c r="B84" i="20"/>
  <c r="B43" i="20"/>
  <c r="C29" i="20"/>
  <c r="C43" i="20"/>
  <c r="B37" i="20"/>
  <c r="B46" i="20"/>
  <c r="C44" i="20"/>
  <c r="C66" i="20"/>
  <c r="B49" i="20"/>
  <c r="B60" i="20"/>
  <c r="C88" i="20"/>
  <c r="C73" i="20"/>
  <c r="C55" i="20"/>
  <c r="C48" i="20"/>
  <c r="C69" i="20"/>
  <c r="B79" i="20"/>
  <c r="C24" i="20"/>
  <c r="B41" i="20"/>
  <c r="B65" i="20"/>
  <c r="C50" i="20"/>
  <c r="B71" i="20"/>
  <c r="B77" i="20"/>
  <c r="B69" i="20"/>
  <c r="C68" i="20"/>
  <c r="C60" i="20"/>
  <c r="C53" i="20"/>
  <c r="B82" i="20"/>
  <c r="B38" i="20"/>
  <c r="B26" i="20"/>
  <c r="C16" i="20" l="1"/>
  <c r="C17" i="20"/>
  <c r="C15" i="20"/>
  <c r="A11" i="20"/>
  <c r="C18" i="20"/>
  <c r="C19" i="20"/>
</calcChain>
</file>

<file path=xl/sharedStrings.xml><?xml version="1.0" encoding="utf-8"?>
<sst xmlns="http://schemas.openxmlformats.org/spreadsheetml/2006/main" count="4464" uniqueCount="906">
  <si>
    <t>.</t>
  </si>
  <si>
    <r>
      <t>ABOUT THE INDEX:</t>
    </r>
    <r>
      <rPr>
        <sz val="10"/>
        <rFont val="Arial"/>
        <family val="2"/>
      </rPr>
      <t xml:space="preserve"> C2ER produces the </t>
    </r>
    <r>
      <rPr>
        <i/>
        <sz val="10"/>
        <rFont val="Arial"/>
        <family val="2"/>
      </rPr>
      <t>Cost of Living Index</t>
    </r>
    <r>
      <rPr>
        <sz val="10"/>
        <rFont val="Arial"/>
        <family val="2"/>
      </rPr>
      <t xml:space="preserve"> to provide a useful and reasonably accurate measure of living cost differences among urban areas. Items on which the Index is based have been carefully chosen to reflect the different categories of consumer expenditures. Weights assigned to relative costs are based on government survey data on expenditure patterns for professional and executive households. All items are priced in each place at a specified time and according to standardized specifications.</t>
    </r>
  </si>
  <si>
    <r>
      <t xml:space="preserve">INTERPRETING THE INDEX: </t>
    </r>
    <r>
      <rPr>
        <sz val="10"/>
        <rFont val="Arial"/>
        <family val="2"/>
      </rPr>
      <t xml:space="preserve">The </t>
    </r>
    <r>
      <rPr>
        <i/>
        <sz val="10"/>
        <rFont val="Arial"/>
        <family val="2"/>
      </rPr>
      <t>Cost of Living Index</t>
    </r>
    <r>
      <rPr>
        <sz val="10"/>
        <rFont val="Arial"/>
        <family val="2"/>
      </rPr>
      <t xml:space="preserve"> measures relative price levels for consumer goods and services in participating areas. The average for all participating places, both metropolitan and nonmetropolitan, equals 100, and each participant’s index is read as a percentage of the average for all places.</t>
    </r>
  </si>
  <si>
    <r>
      <t xml:space="preserve">The </t>
    </r>
    <r>
      <rPr>
        <b/>
        <i/>
        <sz val="10"/>
        <rFont val="Arial"/>
        <family val="2"/>
      </rPr>
      <t>Index</t>
    </r>
    <r>
      <rPr>
        <b/>
        <sz val="10"/>
        <rFont val="Arial"/>
        <family val="2"/>
      </rPr>
      <t xml:space="preserve"> does not measure inflation</t>
    </r>
    <r>
      <rPr>
        <sz val="10"/>
        <rFont val="Arial"/>
        <family val="2"/>
      </rPr>
      <t xml:space="preserve"> (price change over time). Because each quarterly report is a separate comparison of prices at a single point in time, and because both the number and the mix of participants changes from one quarter to the next, </t>
    </r>
    <r>
      <rPr>
        <b/>
        <sz val="10"/>
        <rFont val="Arial"/>
        <family val="2"/>
      </rPr>
      <t>Index data from different quarters cannot be compared</t>
    </r>
    <r>
      <rPr>
        <sz val="10"/>
        <rFont val="Arial"/>
        <family val="2"/>
      </rPr>
      <t xml:space="preserve">. For inflation data, contact the US Bureau of Labor Statistics (BLS) at </t>
    </r>
    <r>
      <rPr>
        <u/>
        <sz val="10"/>
        <rFont val="Arial"/>
        <family val="2"/>
      </rPr>
      <t>www.bls.gov</t>
    </r>
    <r>
      <rPr>
        <sz val="10"/>
        <rFont val="Arial"/>
        <family val="2"/>
      </rPr>
      <t>.</t>
    </r>
  </si>
  <si>
    <t>Because the number of items priced is limited, it is not valid to treat percentage differences between areas as exact measures. Since judgment sampling is used in this survey, no confidence interval can be determined. Small differences, however, should not be construed as significant—or even as indicating correctly which area is the more expensive.</t>
  </si>
  <si>
    <r>
      <t xml:space="preserve">PARTICIPATING AREAS: </t>
    </r>
    <r>
      <rPr>
        <sz val="10"/>
        <rFont val="Arial"/>
        <family val="2"/>
      </rPr>
      <t>Areas included in this survey are those where chambers of commerce or similar organizations have volunteered to participate. The number of respondents varies from quarter to quarter, and C2ER makes a continuing effort to expand coverage of metropolitan areas. Any metropolitan area not represented in this report is absent because local organizations have opted not to collect data.</t>
    </r>
    <r>
      <rPr>
        <b/>
        <sz val="10"/>
        <rFont val="Arial"/>
        <family val="2"/>
      </rPr>
      <t xml:space="preserve"> </t>
    </r>
    <r>
      <rPr>
        <b/>
        <i/>
        <sz val="10"/>
        <rFont val="Arial"/>
        <family val="2"/>
      </rPr>
      <t>C2ER has no data for areas that do not appear in this report.</t>
    </r>
  </si>
  <si>
    <r>
      <t>PRICE REPORTING:</t>
    </r>
    <r>
      <rPr>
        <sz val="10"/>
        <rFont val="Arial"/>
        <family val="2"/>
      </rPr>
      <t xml:space="preserve"> C2ER stringently reviews all prices reported, and attempts to eliminate errors and noncompliance with specifications. All price data are obtained from sources deemed reliable, but no representation is made as to the complete accuracy thereof. They are published subject to errors, omissions, changes, and withdrawals without notice.</t>
    </r>
  </si>
  <si>
    <r>
      <t>SPECIFICATIONS:</t>
    </r>
    <r>
      <rPr>
        <sz val="10"/>
        <rFont val="Arial"/>
        <family val="2"/>
      </rPr>
      <t xml:space="preserve"> Abbreviated specifications for all items are presented only as a guide to users of this report; far more detailed specifications are contained in the manual that governs pricing, which may be found at </t>
    </r>
    <r>
      <rPr>
        <u/>
        <sz val="10"/>
        <rFont val="Arial"/>
        <family val="2"/>
      </rPr>
      <t>www.c2er.org</t>
    </r>
  </si>
  <si>
    <r>
      <t xml:space="preserve">EXCLUSION OF TAXES: </t>
    </r>
    <r>
      <rPr>
        <sz val="10"/>
        <rFont val="Arial"/>
        <family val="2"/>
      </rPr>
      <t>C2ER is fully cognizant that state and local taxes are an integral part of the cost of living, and that tax burdens vary widely not only among states and metropolitan areas, but even within metropolitan areas. Due to the multiplicity of state and local taxes, taxing jurisdictions, and assessment procedures, it is not feasible to calculate local tax burdens reliably. C2ER has opted to produce an index that adequately measures differences in goods and services costs, rather than to produce an inaccurate measure that attempts to incorporate taxes levied on real and intangible property, retail purchases, and income.</t>
    </r>
  </si>
  <si>
    <r>
      <t>TWO SECTIONS OF QUARTERLY DATA:</t>
    </r>
    <r>
      <rPr>
        <sz val="10"/>
        <rFont val="Arial"/>
        <family val="2"/>
      </rPr>
      <t xml:space="preserve"> The</t>
    </r>
    <r>
      <rPr>
        <i/>
        <sz val="10"/>
        <rFont val="Arial"/>
        <family val="2"/>
      </rPr>
      <t xml:space="preserve"> Cost of Living Index </t>
    </r>
    <r>
      <rPr>
        <sz val="10"/>
        <rFont val="Arial"/>
        <family val="2"/>
      </rPr>
      <t>presents data in two sections:</t>
    </r>
  </si>
  <si>
    <r>
      <t>URBAN AREA INDEX DATA:</t>
    </r>
    <r>
      <rPr>
        <b/>
        <sz val="10"/>
        <rFont val="Arial"/>
        <family val="2"/>
      </rPr>
      <t xml:space="preserve"> </t>
    </r>
    <r>
      <rPr>
        <sz val="10"/>
        <rFont val="Arial"/>
        <family val="2"/>
      </rPr>
      <t>This section shows each participating area's Composite Index and six component indexes—Grocery Items, Housing, Utilities, Transportation, Health Care, and Miscellaneous Goods and Services. Places are listed by state. Within each state, places appear alphabetically within metropolitan area, metropolitan division or micropolitan area in the U.S.  C2ER has adopted the new 2013 metro and micro area definitions announced by the US Office of Management and Budget (OMB).</t>
    </r>
  </si>
  <si>
    <t xml:space="preserve">Data users who opt to use suburban places as surrogates for central cities should be aware that living cost differences can exist within large metropolitan areas.  This caution is particularly important where there are substantial differences in housing costs and/or utility rates.  </t>
  </si>
  <si>
    <r>
      <t xml:space="preserve">AVERAGE PRICES: </t>
    </r>
    <r>
      <rPr>
        <sz val="10"/>
        <rFont val="Arial"/>
        <family val="2"/>
      </rPr>
      <t>The average price reported for each item in the survey is shown for each participating place. Places are listed alphabetically within state, without respect to metropolitan or micropolitan status. After the final state listing, this section presents the median, average, standard deviation, and range for each item.</t>
    </r>
  </si>
  <si>
    <r>
      <t xml:space="preserve">DATA REQUESTS: </t>
    </r>
    <r>
      <rPr>
        <sz val="10"/>
        <rFont val="Arial"/>
        <family val="2"/>
      </rPr>
      <t>Please use our website or direct requests for data to your local chamber of commerce or public library.</t>
    </r>
  </si>
  <si>
    <r>
      <t>OTHER QUESTIONS:</t>
    </r>
    <r>
      <rPr>
        <sz val="10"/>
        <rFont val="Arial"/>
        <family val="2"/>
      </rPr>
      <t xml:space="preserve"> Please direct all questions except data requests to C2ER at the mailing address shown on the previous page, voice 703-522-4980, fax 480-393-5098, or www.c2er.org (“Contact Us”).</t>
    </r>
  </si>
  <si>
    <r>
      <t xml:space="preserve">SUBSCRIPTIONS: </t>
    </r>
    <r>
      <rPr>
        <sz val="10"/>
        <rFont val="Arial"/>
        <family val="2"/>
      </rPr>
      <t>This quarterly report is available by subscription for US$350 per year. Subscriptions begin with the current issue unless the subscriber specifies otherwise. Single copies of current or back reports may be purchased for $82.50 each. Electronic subscriptions are available for $275 for four quarters. Combined print/electronic subscriptions are available for $325 per year. Order forms are available from the C2ER Subscription Office (voice 703-522-4980, fax 480-393-5098, or www.c2er.org). Please call or e-mail info@c2er.org about international orders.</t>
    </r>
  </si>
  <si>
    <t>Fax and Internet orders may be placed with VISA, MasterCard, or American Express account number; mail orders may use any of those options plus check (payable to “C2ER”) or government purchase order in U.S. currency.</t>
  </si>
  <si>
    <t>If you have questions about your subscription, contact the C2ER Subscription Office (703-522-4980).</t>
  </si>
  <si>
    <r>
      <t>COPYRIGHT POLICY:</t>
    </r>
    <r>
      <rPr>
        <sz val="10"/>
        <rFont val="Arial"/>
        <family val="2"/>
      </rPr>
      <t xml:space="preserve"> Each issue of the </t>
    </r>
    <r>
      <rPr>
        <i/>
        <sz val="10"/>
        <rFont val="Arial"/>
        <family val="2"/>
      </rPr>
      <t>Cost of Living Index</t>
    </r>
    <r>
      <rPr>
        <sz val="10"/>
        <rFont val="Arial"/>
        <family val="2"/>
      </rPr>
      <t xml:space="preserve"> is copyrighted. Printing, transferring into computer-readable format, or otherwise reproducing an entire Index report or any part thereof </t>
    </r>
    <r>
      <rPr>
        <b/>
        <sz val="10"/>
        <rFont val="Arial"/>
        <family val="2"/>
      </rPr>
      <t>for sale</t>
    </r>
    <r>
      <rPr>
        <sz val="10"/>
        <rFont val="Arial"/>
        <family val="2"/>
      </rPr>
      <t xml:space="preserve"> is expressly prohibited unless written permission is obtained from C2ER. News media, however, are permitted to use </t>
    </r>
    <r>
      <rPr>
        <i/>
        <sz val="10"/>
        <rFont val="Arial"/>
        <family val="2"/>
      </rPr>
      <t>Index</t>
    </r>
    <r>
      <rPr>
        <sz val="10"/>
        <rFont val="Arial"/>
        <family val="2"/>
      </rPr>
      <t xml:space="preserve"> data in editorial form in both paper copy and on the Internet, and are permitted to reproduce tables in part to illustrate text, provided appropriate credit is given to C2ER.  </t>
    </r>
  </si>
  <si>
    <t xml:space="preserve">They are granted no other reproduction rights. </t>
  </si>
  <si>
    <r>
      <t xml:space="preserve">Participants may post on their Internet sites index data (but not average prices) for their area, for any areas over 2 million population, and for no more than five other areas. Other Internet posting of any </t>
    </r>
    <r>
      <rPr>
        <i/>
        <sz val="10"/>
        <rFont val="Arial"/>
        <family val="2"/>
      </rPr>
      <t>Cost of Living Index</t>
    </r>
    <r>
      <rPr>
        <sz val="10"/>
        <rFont val="Arial"/>
        <family val="2"/>
      </rPr>
      <t xml:space="preserve"> data without written permission from C2ER is prohibited.</t>
    </r>
  </si>
  <si>
    <t>Any questions about copyright policy or reproduction rights should be addressed to the C2ER Subscription Office.</t>
  </si>
  <si>
    <r>
      <t xml:space="preserve">C2ER: </t>
    </r>
    <r>
      <rPr>
        <sz val="10"/>
        <rFont val="Arial"/>
        <family val="2"/>
      </rPr>
      <t>C2ER, founded in 1961 as the American Chamber of Commerce Researchers Association (ACCRA), is a nonprofit professional organization comprising research staff of chambers of commerce, economic development organizations and agencies, and related organizations throughout the United States. In its dedication to improving business information through research, C2ER developed the</t>
    </r>
    <r>
      <rPr>
        <i/>
        <sz val="10"/>
        <rFont val="Arial"/>
        <family val="2"/>
      </rPr>
      <t xml:space="preserve"> Cost of Living Index</t>
    </r>
    <r>
      <rPr>
        <sz val="10"/>
        <rFont val="Arial"/>
        <family val="2"/>
      </rPr>
      <t xml:space="preserve"> to meet the need for a measure of living cost differentials among urban areas. Originally titled </t>
    </r>
    <r>
      <rPr>
        <i/>
        <sz val="10"/>
        <rFont val="Arial"/>
        <family val="2"/>
      </rPr>
      <t>Inter-City Cost of Living Indicators Project</t>
    </r>
    <r>
      <rPr>
        <sz val="10"/>
        <rFont val="Arial"/>
        <family val="2"/>
      </rPr>
      <t>, the</t>
    </r>
    <r>
      <rPr>
        <i/>
        <sz val="10"/>
        <rFont val="Arial"/>
        <family val="2"/>
      </rPr>
      <t xml:space="preserve"> Cost of Living Index</t>
    </r>
    <r>
      <rPr>
        <sz val="10"/>
        <rFont val="Arial"/>
        <family val="2"/>
      </rPr>
      <t xml:space="preserve"> has been published quarterly since 1968.  The</t>
    </r>
    <r>
      <rPr>
        <i/>
        <sz val="10"/>
        <rFont val="Arial"/>
        <family val="2"/>
      </rPr>
      <t xml:space="preserve"> Cost of Living Index</t>
    </r>
    <r>
      <rPr>
        <sz val="10"/>
        <rFont val="Arial"/>
        <family val="2"/>
      </rPr>
      <t xml:space="preserve"> is based on nearly 100,000 data points gathered primarily by C2ER members located in 400 cities.  For more information about participating in this project or joining C2ER, please visit </t>
    </r>
    <r>
      <rPr>
        <u/>
        <sz val="10"/>
        <rFont val="Arial"/>
        <family val="2"/>
      </rPr>
      <t>www.c2er.org</t>
    </r>
    <r>
      <rPr>
        <sz val="10"/>
        <rFont val="Arial"/>
        <family val="2"/>
      </rPr>
      <t xml:space="preserve"> or call 703-522-4980.</t>
    </r>
  </si>
  <si>
    <t>HOW TO USE THE COST OF LIVING INDEX</t>
  </si>
  <si>
    <t>Assume that City A has a composite index of 98.3 and City B has a composite index of 128.5. If you live in City A and are contemplating a job offer in City B, how much of an increase in your after-taxes income is needed to maintain your present lifestyle?</t>
  </si>
  <si>
    <t>100*[(City B – City A)/City A] = 100*[(128.5-98.3)/98.3] = 100*(.3072) = 30.72%, or about a 31% increase</t>
  </si>
  <si>
    <t>Conversely, if you are considering a move from City B to City A, how much of a cut in after-taxes income can you sustain without reducing your present lifestyle?</t>
  </si>
  <si>
    <t>100*[(City A – City B)/City b] = 100*[(98.3 – 128.5)/128.5] = 100*(-.2350) = -23.5%, or about a 24% reduction</t>
  </si>
  <si>
    <t>Items - Weights</t>
  </si>
  <si>
    <t>Column Number:</t>
  </si>
  <si>
    <t>Item Name:</t>
  </si>
  <si>
    <t>Weight:</t>
  </si>
  <si>
    <t>STEAK</t>
  </si>
  <si>
    <t>PART ELECT</t>
  </si>
  <si>
    <t>……..</t>
  </si>
  <si>
    <t>GRND BEEF</t>
  </si>
  <si>
    <t>OTHER ENERGY</t>
  </si>
  <si>
    <t>SAUSAGE</t>
  </si>
  <si>
    <t>29+30</t>
  </si>
  <si>
    <t>TOTAL ENERGY</t>
  </si>
  <si>
    <t>FRYCHICK</t>
  </si>
  <si>
    <t>PHONE</t>
  </si>
  <si>
    <t>TUNA</t>
  </si>
  <si>
    <t>TIREBAL</t>
  </si>
  <si>
    <t>HGAL MILK</t>
  </si>
  <si>
    <t>GASOLINE</t>
  </si>
  <si>
    <t>DOZEN EGGS</t>
  </si>
  <si>
    <t>OPTOMETRIST</t>
  </si>
  <si>
    <t>MARGARINE</t>
  </si>
  <si>
    <t>DOCTOR</t>
  </si>
  <si>
    <t>PARMESAN</t>
  </si>
  <si>
    <t>DENTIST</t>
  </si>
  <si>
    <t>POTATOES</t>
  </si>
  <si>
    <t>IBUPROFEN</t>
  </si>
  <si>
    <t>BANANAS</t>
  </si>
  <si>
    <t>PRESCRIPTION DRUG</t>
  </si>
  <si>
    <t>LETTUCE</t>
  </si>
  <si>
    <t>HMBGR SAND</t>
  </si>
  <si>
    <t>BREAD</t>
  </si>
  <si>
    <t>PIZZA</t>
  </si>
  <si>
    <t>ORANG JUICE</t>
  </si>
  <si>
    <t>2-PC CHICK</t>
  </si>
  <si>
    <t>COFFEE</t>
  </si>
  <si>
    <t>HAIR CUT</t>
  </si>
  <si>
    <t>SUGAR</t>
  </si>
  <si>
    <t>BEAUT SALON</t>
  </si>
  <si>
    <t>CEREAL</t>
  </si>
  <si>
    <t>TOOTH PASTE</t>
  </si>
  <si>
    <t>SWEET PEAS</t>
  </si>
  <si>
    <t>SHAMPOO</t>
  </si>
  <si>
    <t>PEACH ES</t>
  </si>
  <si>
    <t>DRY CLEAN</t>
  </si>
  <si>
    <t>KLNX</t>
  </si>
  <si>
    <t>MEN'S SHIRT</t>
  </si>
  <si>
    <t>CASCADE</t>
  </si>
  <si>
    <t>BOY'S JEANS</t>
  </si>
  <si>
    <t>COOKING OIL</t>
  </si>
  <si>
    <t>WOMEN'S SLACKS</t>
  </si>
  <si>
    <t>FROZN MEAL</t>
  </si>
  <si>
    <t>WASHR REPR</t>
  </si>
  <si>
    <t>FROZN CORN</t>
  </si>
  <si>
    <t>NEWS PAPER</t>
  </si>
  <si>
    <t>POTATO CHIPS</t>
  </si>
  <si>
    <t>MOVIE</t>
  </si>
  <si>
    <t>COKE</t>
  </si>
  <si>
    <t>APT RENT</t>
  </si>
  <si>
    <t>TENNS BALLS</t>
  </si>
  <si>
    <t>28A</t>
  </si>
  <si>
    <t>HOME PRICE</t>
  </si>
  <si>
    <t>VET SERVICES</t>
  </si>
  <si>
    <t>28B</t>
  </si>
  <si>
    <t>MORT RATE (%)</t>
  </si>
  <si>
    <t>BEER</t>
  </si>
  <si>
    <t>28C</t>
  </si>
  <si>
    <t>HOME P+I</t>
  </si>
  <si>
    <t>WINE</t>
  </si>
  <si>
    <t>Cost of Living Index Calculator</t>
  </si>
  <si>
    <t>Current Base Salary ($)</t>
  </si>
  <si>
    <t>Moving From</t>
  </si>
  <si>
    <t>Moving To</t>
  </si>
  <si>
    <t>COLI Calculator Result</t>
  </si>
  <si>
    <t>Groceries will cost:</t>
  </si>
  <si>
    <t>Housing will cost:</t>
  </si>
  <si>
    <t>Utilities will cost:</t>
  </si>
  <si>
    <t>Transportation will cost:</t>
  </si>
  <si>
    <t>Health will cost:</t>
  </si>
  <si>
    <t>Section 1: Index Values</t>
  </si>
  <si>
    <t>Category (Percent Weight)</t>
  </si>
  <si>
    <t>National Average</t>
  </si>
  <si>
    <t>Composite (100%)</t>
  </si>
  <si>
    <t>Section 2 - Average Prices</t>
  </si>
  <si>
    <t>Item</t>
  </si>
  <si>
    <t>Steak</t>
  </si>
  <si>
    <t>Ground Beef</t>
  </si>
  <si>
    <t>Sausage</t>
  </si>
  <si>
    <t>Frying Chicken</t>
  </si>
  <si>
    <t>Chunk Light Tuna</t>
  </si>
  <si>
    <t>Whole Milk</t>
  </si>
  <si>
    <t>Eggs</t>
  </si>
  <si>
    <t>Margarine</t>
  </si>
  <si>
    <t>Parmesan Cheese</t>
  </si>
  <si>
    <t>Potatoes</t>
  </si>
  <si>
    <t>Bananas</t>
  </si>
  <si>
    <t>Lettuce</t>
  </si>
  <si>
    <t>Bread</t>
  </si>
  <si>
    <t>Fresh Orange Juice</t>
  </si>
  <si>
    <t>Coffee</t>
  </si>
  <si>
    <t>Sugar</t>
  </si>
  <si>
    <t>Corn Flakes</t>
  </si>
  <si>
    <t>Sweet Peas</t>
  </si>
  <si>
    <t>Peaches</t>
  </si>
  <si>
    <t>Facial Tissues</t>
  </si>
  <si>
    <t>Detergent</t>
  </si>
  <si>
    <t>Cooking Oil</t>
  </si>
  <si>
    <t>Frozen Meal</t>
  </si>
  <si>
    <t>Frozen Corn</t>
  </si>
  <si>
    <t>Potato Chips</t>
  </si>
  <si>
    <t>Soft Drink</t>
  </si>
  <si>
    <t>Apartment Rent</t>
  </si>
  <si>
    <t>Home Price</t>
  </si>
  <si>
    <t>Total Energy</t>
  </si>
  <si>
    <t>Phone</t>
  </si>
  <si>
    <t>Tire Balance</t>
  </si>
  <si>
    <t>Gasoline</t>
  </si>
  <si>
    <t>Optometrist Visit</t>
  </si>
  <si>
    <t>Doctor Visit</t>
  </si>
  <si>
    <t>Dentist Visit</t>
  </si>
  <si>
    <t>Ibuprofen</t>
  </si>
  <si>
    <t>Prescription Drug</t>
  </si>
  <si>
    <t>Hamburger</t>
  </si>
  <si>
    <t>Pizza</t>
  </si>
  <si>
    <t>Fried Chicken</t>
  </si>
  <si>
    <t>Haircut</t>
  </si>
  <si>
    <t>Beauty Salon</t>
  </si>
  <si>
    <t>Toothpaste</t>
  </si>
  <si>
    <t>Shampoo</t>
  </si>
  <si>
    <t>Dry Cleaning</t>
  </si>
  <si>
    <t>Man Dress Shirt</t>
  </si>
  <si>
    <t>Boy Jeans</t>
  </si>
  <si>
    <t>Women Slacks</t>
  </si>
  <si>
    <t>Washer Repair</t>
  </si>
  <si>
    <t>Newspaper</t>
  </si>
  <si>
    <t>Movie</t>
  </si>
  <si>
    <t>Yoga</t>
  </si>
  <si>
    <t>Tennis Balls</t>
  </si>
  <si>
    <t>Veterinary Services</t>
  </si>
  <si>
    <t>Beer</t>
  </si>
  <si>
    <t>Wine</t>
  </si>
  <si>
    <t>COST OF LIVING INDEX</t>
  </si>
  <si>
    <t>COMPOSITE</t>
  </si>
  <si>
    <t>GROCERY</t>
  </si>
  <si>
    <t>TRANS-</t>
  </si>
  <si>
    <t>MISC. GOODS</t>
  </si>
  <si>
    <t>CITY CODE</t>
  </si>
  <si>
    <t>STATE</t>
  </si>
  <si>
    <t>METRO/MICRO</t>
  </si>
  <si>
    <t>URBAN AREA AND STATE</t>
  </si>
  <si>
    <t>INDEX</t>
  </si>
  <si>
    <t>ITEMS</t>
  </si>
  <si>
    <t>HOUSING</t>
  </si>
  <si>
    <t>UTILITIES</t>
  </si>
  <si>
    <t>PORTATION</t>
  </si>
  <si>
    <t>HEALTH CARE</t>
  </si>
  <si>
    <t>AND SERVICES</t>
  </si>
  <si>
    <t>Alabama</t>
  </si>
  <si>
    <t>Anniston-Oxford AL Metro</t>
  </si>
  <si>
    <t>Anniston-Calhoun County AL</t>
  </si>
  <si>
    <t>Auburn-Opelika AL Metro</t>
  </si>
  <si>
    <t>Auburn-Opelika AL</t>
  </si>
  <si>
    <t>Birmingham-Hoover AL Metro</t>
  </si>
  <si>
    <t>Birmingham AL</t>
  </si>
  <si>
    <t>Decatur AL Metro</t>
  </si>
  <si>
    <t>Decatur-Hartselle AL</t>
  </si>
  <si>
    <t>Dothan AL Metro</t>
  </si>
  <si>
    <t>Dothan AL</t>
  </si>
  <si>
    <t>Florence-Muscle Shoals AL Metro</t>
  </si>
  <si>
    <t>Florence AL</t>
  </si>
  <si>
    <t>Huntsville AL Metro</t>
  </si>
  <si>
    <t>Huntsville AL</t>
  </si>
  <si>
    <t>Mobile AL Metro</t>
  </si>
  <si>
    <t>Mobile AL</t>
  </si>
  <si>
    <t>Montgomery AL Metro</t>
  </si>
  <si>
    <t>Montgomery AL</t>
  </si>
  <si>
    <t>Alaska</t>
  </si>
  <si>
    <t>Anchorage AK Metro</t>
  </si>
  <si>
    <t>Anchorage AK</t>
  </si>
  <si>
    <t>Fairbanks AK Metro</t>
  </si>
  <si>
    <t>Fairbanks AK</t>
  </si>
  <si>
    <t>Juneau AK Micro</t>
  </si>
  <si>
    <t>Juneau AK</t>
  </si>
  <si>
    <t>Arizona</t>
  </si>
  <si>
    <t>Flagstaff AZ Metro</t>
  </si>
  <si>
    <t>Flagstaff AZ</t>
  </si>
  <si>
    <t>Lake Havasu City-Kingman AZ Metro</t>
  </si>
  <si>
    <t>Bullhead City AZ</t>
  </si>
  <si>
    <t>Lake Havasu City AZ</t>
  </si>
  <si>
    <t>Phoenix-Mesa-Chandler AZ Metro</t>
  </si>
  <si>
    <t>Phoenix AZ</t>
  </si>
  <si>
    <t>Surprise AZ</t>
  </si>
  <si>
    <t>Prescott Valley-Prescott AZ Metro</t>
  </si>
  <si>
    <t>Prescott-Prescott Valley AZ</t>
  </si>
  <si>
    <t>Tucson AZ Metro</t>
  </si>
  <si>
    <t>Tucson AZ</t>
  </si>
  <si>
    <t>Yuma AZ Metro</t>
  </si>
  <si>
    <t>Yuma AZ</t>
  </si>
  <si>
    <t>Arkansas</t>
  </si>
  <si>
    <t>Fayetteville-Springdale-Rogers AR Metro</t>
  </si>
  <si>
    <t>Fayetteville AR</t>
  </si>
  <si>
    <t>Hot Springs AR Metro</t>
  </si>
  <si>
    <t>Hot Springs AR</t>
  </si>
  <si>
    <t>Jonesboro AR Metro</t>
  </si>
  <si>
    <t>Jonesboro AR</t>
  </si>
  <si>
    <t>Little Rock-North Little Rock-Conway AR Metro</t>
  </si>
  <si>
    <t>Conway AR</t>
  </si>
  <si>
    <t>Little Rock-North Little Rock AR</t>
  </si>
  <si>
    <t>California</t>
  </si>
  <si>
    <t>Anaheim-Santa Ana-Irvine CA Metro Div.</t>
  </si>
  <si>
    <t>Orange County CA</t>
  </si>
  <si>
    <t>Los Angeles-Long Beach-Glendale CA Metro Div.</t>
  </si>
  <si>
    <t>Los Angeles-Long Beach CA</t>
  </si>
  <si>
    <t>Oakland CA</t>
  </si>
  <si>
    <t>Sacramento CA</t>
  </si>
  <si>
    <t>San Diego-Chula Vista-Carlsbad CA Metro</t>
  </si>
  <si>
    <t>San Diego CA</t>
  </si>
  <si>
    <t>San Francisco CA</t>
  </si>
  <si>
    <t>Stockton CA Metro</t>
  </si>
  <si>
    <t>Stockton CA</t>
  </si>
  <si>
    <t>Colorado</t>
  </si>
  <si>
    <t>Colorado Springs CO Metro</t>
  </si>
  <si>
    <t>Colorado Springs CO</t>
  </si>
  <si>
    <t>Denver-Aurora-Lakewood CO Metro</t>
  </si>
  <si>
    <t>Denver CO</t>
  </si>
  <si>
    <t>Westminster CO</t>
  </si>
  <si>
    <t>Grand Junction CO Metro</t>
  </si>
  <si>
    <t>Grand Junction CO</t>
  </si>
  <si>
    <t>Pueblo CO Metro</t>
  </si>
  <si>
    <t>Pueblo CO</t>
  </si>
  <si>
    <t>Connecticut</t>
  </si>
  <si>
    <t>Bridgeport-Stamford-Norwalk CT Metro</t>
  </si>
  <si>
    <t>Stamford CT</t>
  </si>
  <si>
    <t>Hartford-East Hartford-Middletown CT Metro</t>
  </si>
  <si>
    <t>Hartford CT</t>
  </si>
  <si>
    <t>New Haven-Milford CT Metro</t>
  </si>
  <si>
    <t>New Haven CT</t>
  </si>
  <si>
    <t>Delaware</t>
  </si>
  <si>
    <t>Dover DE Metro</t>
  </si>
  <si>
    <t>Dover DE</t>
  </si>
  <si>
    <t>Wilmington DE-MD-NJ Metro Div.</t>
  </si>
  <si>
    <t>Wilmington DE</t>
  </si>
  <si>
    <t>District of Columbia</t>
  </si>
  <si>
    <t>Washington-Arlington-Alexandria DC-VA-MD-WV Metro Div.</t>
  </si>
  <si>
    <t>Washington DC</t>
  </si>
  <si>
    <t>Florida</t>
  </si>
  <si>
    <t>Cape Coral-Fort Myers FL Metro</t>
  </si>
  <si>
    <t>Cape Coral-Fort Myers FL</t>
  </si>
  <si>
    <t>Deltona-Daytona Beach-Ormond Beach FL Metro</t>
  </si>
  <si>
    <t>Daytona Beach FL</t>
  </si>
  <si>
    <t>Fort Lauderdale FL</t>
  </si>
  <si>
    <t>Jacksonville FL Metro</t>
  </si>
  <si>
    <t>Jacksonville FL</t>
  </si>
  <si>
    <t>Miami-Miami Beach-Kendall FL Metro Div.</t>
  </si>
  <si>
    <t>Miami-Dade County FL</t>
  </si>
  <si>
    <t>North Port-Sarasota-Bradenton FL Metro</t>
  </si>
  <si>
    <t>Sarasota FL</t>
  </si>
  <si>
    <t>Ocala FL Metro</t>
  </si>
  <si>
    <t>Ocala FL</t>
  </si>
  <si>
    <t>Orlando-Kissimmee-Sanford FL Metro</t>
  </si>
  <si>
    <t>Orlando FL</t>
  </si>
  <si>
    <t>Pensacola-Ferry Pass-Brent FL Metro</t>
  </si>
  <si>
    <t>Pensacola FL</t>
  </si>
  <si>
    <t>Sebastian-Vero Beach FL Metro</t>
  </si>
  <si>
    <t>Vero Beach-Indian River FL</t>
  </si>
  <si>
    <t>Tallahassee FL Metro</t>
  </si>
  <si>
    <t>Tallahassee FL</t>
  </si>
  <si>
    <t>Tampa-St. Petersburg-Clearwater FL Metro</t>
  </si>
  <si>
    <t>Tampa FL</t>
  </si>
  <si>
    <t>Georgia</t>
  </si>
  <si>
    <t>Albany GA Metro</t>
  </si>
  <si>
    <t>Albany GA</t>
  </si>
  <si>
    <t>Atlanta-Sandy Springs-Alpharetta GA Metro</t>
  </si>
  <si>
    <t>Atlanta GA</t>
  </si>
  <si>
    <t>Douglasville - Douglas County GA</t>
  </si>
  <si>
    <t>Augusta-Richmond County GA-SC Metro</t>
  </si>
  <si>
    <t>Augusta-Aiken GA-SC</t>
  </si>
  <si>
    <t>Dalton GA Metro</t>
  </si>
  <si>
    <t>Dalton GA</t>
  </si>
  <si>
    <t>Dublin GA Micro</t>
  </si>
  <si>
    <t>Dublin-Laurens County GA</t>
  </si>
  <si>
    <t>Savannah GA Metro</t>
  </si>
  <si>
    <t>Savannah GA</t>
  </si>
  <si>
    <t>Statesboro GA Micro</t>
  </si>
  <si>
    <t>Statesboro-Bulloch County GA</t>
  </si>
  <si>
    <t>Valdosta GA Metro</t>
  </si>
  <si>
    <t>Valdosta GA</t>
  </si>
  <si>
    <t>Hawaii</t>
  </si>
  <si>
    <t>Urban Honolulu HI Metro</t>
  </si>
  <si>
    <t>Honolulu HI</t>
  </si>
  <si>
    <t>Idaho</t>
  </si>
  <si>
    <t>Boise City ID Metro</t>
  </si>
  <si>
    <t>Boise ID</t>
  </si>
  <si>
    <t>Twin Falls ID Micro</t>
  </si>
  <si>
    <t>Twin Falls ID</t>
  </si>
  <si>
    <t>Illinois</t>
  </si>
  <si>
    <t>Bloomington IL Metro</t>
  </si>
  <si>
    <t>Bloomington-Normal IL</t>
  </si>
  <si>
    <t>Champaign-Urbana IL Metro</t>
  </si>
  <si>
    <t>Champaign-Urbana IL</t>
  </si>
  <si>
    <t>Danville IL Metro</t>
  </si>
  <si>
    <t>Danville IL</t>
  </si>
  <si>
    <t>Decatur IL Metro</t>
  </si>
  <si>
    <t>Decatur IL</t>
  </si>
  <si>
    <t>Kankakee IL Metro</t>
  </si>
  <si>
    <t>Kankakee IL</t>
  </si>
  <si>
    <t>Peoria IL Metro</t>
  </si>
  <si>
    <t>Peoria IL</t>
  </si>
  <si>
    <t>Rockford IL Metro</t>
  </si>
  <si>
    <t>Rockford IL</t>
  </si>
  <si>
    <t>Springfield IL Metro</t>
  </si>
  <si>
    <t>Springfield IL</t>
  </si>
  <si>
    <t>Indiana</t>
  </si>
  <si>
    <t>Bloomington IN Metro</t>
  </si>
  <si>
    <t>Bloomington IN</t>
  </si>
  <si>
    <t>Elkhart-Goshen IN Metro</t>
  </si>
  <si>
    <t>Elkhart-Goshen IN</t>
  </si>
  <si>
    <t>Evansville IN-KY Metro</t>
  </si>
  <si>
    <t>Evansville IN</t>
  </si>
  <si>
    <t>Fort Wayne IN Metro</t>
  </si>
  <si>
    <t>Fort Wayne-Allen County IN</t>
  </si>
  <si>
    <t>Indianapolis-Carmel-Anderson IN Metro</t>
  </si>
  <si>
    <t>Indianapolis IN</t>
  </si>
  <si>
    <t>Kokomo IN Metro</t>
  </si>
  <si>
    <t>Kokomo IN</t>
  </si>
  <si>
    <t>Lafayette-West Lafayette IN Metro</t>
  </si>
  <si>
    <t>Lafayette IN</t>
  </si>
  <si>
    <t>Richmond IN Micro</t>
  </si>
  <si>
    <t>Richmond IN</t>
  </si>
  <si>
    <t>South Bend-Mishawaka IN-MI Metro</t>
  </si>
  <si>
    <t>South Bend IN</t>
  </si>
  <si>
    <t>Terre Haute IN Metro</t>
  </si>
  <si>
    <t>Terre Haute IN</t>
  </si>
  <si>
    <t>Iowa</t>
  </si>
  <si>
    <t>Ames IA Metro</t>
  </si>
  <si>
    <t>Ames IA</t>
  </si>
  <si>
    <t>Burlington IA-IL Micro</t>
  </si>
  <si>
    <t>Burlington IA</t>
  </si>
  <si>
    <t>Cedar Rapids IA Metro</t>
  </si>
  <si>
    <t>Cedar Rapids IA</t>
  </si>
  <si>
    <t>Davenport-Moline-Rock Island IA-IL Metro</t>
  </si>
  <si>
    <t>Davenport-Moline-Rock Is IA-IL</t>
  </si>
  <si>
    <t>Dubuque IA Metro</t>
  </si>
  <si>
    <t>Dubuque IA</t>
  </si>
  <si>
    <t>Iowa City IA Metro</t>
  </si>
  <si>
    <t>Iowa City IA</t>
  </si>
  <si>
    <t>Mason City IA Micro</t>
  </si>
  <si>
    <t>Mason City IA</t>
  </si>
  <si>
    <t>Sioux City IA-NE-SD Metro</t>
  </si>
  <si>
    <t>Sioux City IA</t>
  </si>
  <si>
    <t>Waterloo-Cedar Falls IA Metro</t>
  </si>
  <si>
    <t>Waterloo-Cedar Falls IA</t>
  </si>
  <si>
    <t>Kansas</t>
  </si>
  <si>
    <t>Dodge City KS Micro</t>
  </si>
  <si>
    <t>Dodge City KS</t>
  </si>
  <si>
    <t>Manhattan KS Metro</t>
  </si>
  <si>
    <t>Manhattan KS</t>
  </si>
  <si>
    <t>Pittsburg KS Micro</t>
  </si>
  <si>
    <t>Pittsburg KS</t>
  </si>
  <si>
    <t>Salina KS Micro</t>
  </si>
  <si>
    <t>Salina KS</t>
  </si>
  <si>
    <t>Topeka KS Metro</t>
  </si>
  <si>
    <t>Topeka KS</t>
  </si>
  <si>
    <t>Wichita KS Metro</t>
  </si>
  <si>
    <t>Wichita KS</t>
  </si>
  <si>
    <t>Kentucky</t>
  </si>
  <si>
    <t>Lexington-Fayette KY Metro</t>
  </si>
  <si>
    <t>Lexington KY</t>
  </si>
  <si>
    <t>Louisville-Jefferson County KY-IN Metro</t>
  </si>
  <si>
    <t>Louisville KY</t>
  </si>
  <si>
    <t>Louisiana</t>
  </si>
  <si>
    <t>Alexandria LA Metro</t>
  </si>
  <si>
    <t>Alexandria LA</t>
  </si>
  <si>
    <t>Baton Rouge LA Metro</t>
  </si>
  <si>
    <t>Baton Rouge LA</t>
  </si>
  <si>
    <t>Houma-Thibodaux LA Metro</t>
  </si>
  <si>
    <t>Houma-Terrebonne Parish LA</t>
  </si>
  <si>
    <t>Thibodaux-Lafourche Parish LA</t>
  </si>
  <si>
    <t>Lafayette LA Metro</t>
  </si>
  <si>
    <t>Lafayette LA</t>
  </si>
  <si>
    <t>Lake Charles LA Metro</t>
  </si>
  <si>
    <t>Lake Charles LA</t>
  </si>
  <si>
    <t>Monroe LA Metro</t>
  </si>
  <si>
    <t>Monroe LA</t>
  </si>
  <si>
    <t>New Orleans-Metairie LA Metro</t>
  </si>
  <si>
    <t>New Orleans LA</t>
  </si>
  <si>
    <t>Shreveport-Bossier City LA Metro</t>
  </si>
  <si>
    <t>Shreveport-Bossier City LA</t>
  </si>
  <si>
    <t>Maine</t>
  </si>
  <si>
    <t>Portland-South Portland ME Metro</t>
  </si>
  <si>
    <t>Portland ME</t>
  </si>
  <si>
    <t>Maryland</t>
  </si>
  <si>
    <t>Baltimore-Columbia-Towson MD Metro</t>
  </si>
  <si>
    <t>Baltimore MD</t>
  </si>
  <si>
    <t>Bethesda-Gaithersburg-Frederick MD</t>
  </si>
  <si>
    <t>Massachusetts</t>
  </si>
  <si>
    <t>Boston MA Metro Div.</t>
  </si>
  <si>
    <t>Boston MA</t>
  </si>
  <si>
    <t>Pittsfield MA Metro</t>
  </si>
  <si>
    <t>Pittsfield MA</t>
  </si>
  <si>
    <t>Michigan</t>
  </si>
  <si>
    <t>Detroit-Dearborn-Livonia MI Metro Div.</t>
  </si>
  <si>
    <t>Detroit MI</t>
  </si>
  <si>
    <t>Grand Rapids-Kentwood MI Metro</t>
  </si>
  <si>
    <t>Grand Rapids MI</t>
  </si>
  <si>
    <t>Kalamazoo-Portage MI Metro</t>
  </si>
  <si>
    <t>Kalamazoo MI</t>
  </si>
  <si>
    <t>Minnesota</t>
  </si>
  <si>
    <t>Mankato MN Metro</t>
  </si>
  <si>
    <t>Mankato MN</t>
  </si>
  <si>
    <t>Minneapolis-St. Paul-Bloomington MN-WI Metro</t>
  </si>
  <si>
    <t>Minneapolis MN</t>
  </si>
  <si>
    <t>St. Paul MN</t>
  </si>
  <si>
    <t>St. Cloud MN Metro</t>
  </si>
  <si>
    <t>St. Cloud MN</t>
  </si>
  <si>
    <t>Mississippi</t>
  </si>
  <si>
    <t>Hattiesburg MS Metro</t>
  </si>
  <si>
    <t>Hattiesburg MS</t>
  </si>
  <si>
    <t>Jackson MS Metro</t>
  </si>
  <si>
    <t>Jackson MS</t>
  </si>
  <si>
    <t>Meridian MS Micro</t>
  </si>
  <si>
    <t>Meridian MS</t>
  </si>
  <si>
    <t>Tupelo MS Micro</t>
  </si>
  <si>
    <t>Tupelo MS</t>
  </si>
  <si>
    <t>Missouri</t>
  </si>
  <si>
    <t>Columbia MO Metro</t>
  </si>
  <si>
    <t>Columbia MO</t>
  </si>
  <si>
    <t>Jefferson City MO Metro</t>
  </si>
  <si>
    <t>Jefferson City MO</t>
  </si>
  <si>
    <t>Joplin MO Metro</t>
  </si>
  <si>
    <t>Joplin MO</t>
  </si>
  <si>
    <t>Kansas City MO-KS Metro</t>
  </si>
  <si>
    <t>Kansas City MO-KS</t>
  </si>
  <si>
    <t>St. Charles County MO</t>
  </si>
  <si>
    <t>St. Louis MO-IL Metro</t>
  </si>
  <si>
    <t>St. Louis MO-IL</t>
  </si>
  <si>
    <t>Springfield MO Metro</t>
  </si>
  <si>
    <t>Springfield MO</t>
  </si>
  <si>
    <t>Montana</t>
  </si>
  <si>
    <t>Bozeman MT Micro</t>
  </si>
  <si>
    <t>Bozeman MT</t>
  </si>
  <si>
    <t>Great Falls MT Metro</t>
  </si>
  <si>
    <t>Great Falls MT</t>
  </si>
  <si>
    <t>Nebraska</t>
  </si>
  <si>
    <t>Hastings NE Micro</t>
  </si>
  <si>
    <t>Hastings NE</t>
  </si>
  <si>
    <t>Lincoln NE Metro</t>
  </si>
  <si>
    <t>Lincoln NE</t>
  </si>
  <si>
    <t>Omaha-Council Bluffs NE-IA Metro</t>
  </si>
  <si>
    <t>Omaha NE</t>
  </si>
  <si>
    <t>Nevada</t>
  </si>
  <si>
    <t>Las Vegas-Henderson-Paradise NV Metro</t>
  </si>
  <si>
    <t>Las Vegas NV</t>
  </si>
  <si>
    <t>Reno NV Metro</t>
  </si>
  <si>
    <t>Reno-Sparks NV</t>
  </si>
  <si>
    <t>New Hampshire</t>
  </si>
  <si>
    <t>Manchester-Nashua NH Metro</t>
  </si>
  <si>
    <t>Manchester NH</t>
  </si>
  <si>
    <t>New Jersey</t>
  </si>
  <si>
    <t>Newark NJ-PA Metro Div.</t>
  </si>
  <si>
    <t>Newark-Elizabeth NJ</t>
  </si>
  <si>
    <t>New York-Jersey City-White Plains NY-NJ Metro Div.</t>
  </si>
  <si>
    <t>Bergen-Passaic NJ</t>
  </si>
  <si>
    <t>Middlesex-Monmouth NJ</t>
  </si>
  <si>
    <t>Morristown NJ</t>
  </si>
  <si>
    <t>New Mexico</t>
  </si>
  <si>
    <t>Albuquerque NM Metro</t>
  </si>
  <si>
    <t>Rio Rancho NM</t>
  </si>
  <si>
    <t>Las Cruces NM Metro</t>
  </si>
  <si>
    <t>Las Cruces NM</t>
  </si>
  <si>
    <t>New York</t>
  </si>
  <si>
    <t>Albany-Schenectady-Troy NY Metro</t>
  </si>
  <si>
    <t>Albany NY</t>
  </si>
  <si>
    <t>Buffalo-Cheektowaga NY Metro</t>
  </si>
  <si>
    <t>Buffalo NY</t>
  </si>
  <si>
    <t>New York (Brooklyn) NY</t>
  </si>
  <si>
    <t>New York (Manhattan) NY</t>
  </si>
  <si>
    <t>New York (Queens) NY</t>
  </si>
  <si>
    <t>Rochester NY Metro</t>
  </si>
  <si>
    <t>Rochester NY</t>
  </si>
  <si>
    <t>North Carolina</t>
  </si>
  <si>
    <t>Asheville NC Metro</t>
  </si>
  <si>
    <t>Asheville NC</t>
  </si>
  <si>
    <t>Charlotte-Concord-Gastonia NC-SC Metro</t>
  </si>
  <si>
    <t>Charlotte NC</t>
  </si>
  <si>
    <t>Salisbury NC</t>
  </si>
  <si>
    <t>Durham-Chapel Hill NC Metro</t>
  </si>
  <si>
    <t>Chapel Hill NC</t>
  </si>
  <si>
    <t>Kill Devil Hills NC Micro</t>
  </si>
  <si>
    <t>Dare County NC</t>
  </si>
  <si>
    <t>Raleigh-Cary NC Metro</t>
  </si>
  <si>
    <t>Raleigh NC</t>
  </si>
  <si>
    <t>Winston-Salem NC Metro</t>
  </si>
  <si>
    <t>Thomasville-Lexington NC</t>
  </si>
  <si>
    <t>Winston-Salem NC</t>
  </si>
  <si>
    <t>North Dakota</t>
  </si>
  <si>
    <t>Bismarck ND Metro</t>
  </si>
  <si>
    <t>Bismarck-Mandan ND</t>
  </si>
  <si>
    <t>Grand Forks ND-MN Metro</t>
  </si>
  <si>
    <t>Grand Forks ND</t>
  </si>
  <si>
    <t>Minot ND Micro</t>
  </si>
  <si>
    <t>Minot ND</t>
  </si>
  <si>
    <t>Ohio</t>
  </si>
  <si>
    <t>Cincinnati OH-KY-IN Metro</t>
  </si>
  <si>
    <t>Cincinnati OH</t>
  </si>
  <si>
    <t>Cleveland-Elyria OH Metro</t>
  </si>
  <si>
    <t>Cleveland OH</t>
  </si>
  <si>
    <t>Columbus OH Metro</t>
  </si>
  <si>
    <t>Columbus OH</t>
  </si>
  <si>
    <t>Dayton-Kettering OH Metro</t>
  </si>
  <si>
    <t>Dayton OH</t>
  </si>
  <si>
    <t>Findlay OH Micro</t>
  </si>
  <si>
    <t>Findlay OH</t>
  </si>
  <si>
    <t>Lima OH Metro</t>
  </si>
  <si>
    <t>Lima OH</t>
  </si>
  <si>
    <t>Oklahoma</t>
  </si>
  <si>
    <t>Enid OK Micro</t>
  </si>
  <si>
    <t>Enid OK</t>
  </si>
  <si>
    <t>Lawton OK Metro</t>
  </si>
  <si>
    <t>Lawton OK</t>
  </si>
  <si>
    <t>Muskogee OK Micro</t>
  </si>
  <si>
    <t>Muskogee OK</t>
  </si>
  <si>
    <t>Oklahoma City OK Metro</t>
  </si>
  <si>
    <t>Edmond OK</t>
  </si>
  <si>
    <t>Oklahoma City OK</t>
  </si>
  <si>
    <t>Ponca City OK Micro</t>
  </si>
  <si>
    <t>Ponca City OK</t>
  </si>
  <si>
    <t>Tulsa OK Metro</t>
  </si>
  <si>
    <t>Broken Arrow OK</t>
  </si>
  <si>
    <t>Tulsa OK</t>
  </si>
  <si>
    <t>Oregon</t>
  </si>
  <si>
    <t>Portland-Vancouver-Hillsboro OR-WA Metro</t>
  </si>
  <si>
    <t>Portland OR</t>
  </si>
  <si>
    <t>Pennsylvania</t>
  </si>
  <si>
    <t>Allentown-Bethlehem-Easton PA-NJ Metro</t>
  </si>
  <si>
    <t>Allentown PA</t>
  </si>
  <si>
    <t>Philadelphia PA</t>
  </si>
  <si>
    <t>Pittsburgh PA Metro</t>
  </si>
  <si>
    <t>Pittsburgh PA</t>
  </si>
  <si>
    <t>Reading PA Metro</t>
  </si>
  <si>
    <t>Reading PA</t>
  </si>
  <si>
    <t>Scranton PA</t>
  </si>
  <si>
    <t>Wilkes-Barre PA</t>
  </si>
  <si>
    <t>Rhode Island</t>
  </si>
  <si>
    <t>Providence-Warwick RI-MA Metro</t>
  </si>
  <si>
    <t>Providence RI</t>
  </si>
  <si>
    <t>South Carolina</t>
  </si>
  <si>
    <t>Charleston-North Charleston SC Metro</t>
  </si>
  <si>
    <t>Charleston-N Charleston SC</t>
  </si>
  <si>
    <t>Columbia SC Metro</t>
  </si>
  <si>
    <t>Columbia SC</t>
  </si>
  <si>
    <t>Greenville-Anderson SC Metro</t>
  </si>
  <si>
    <t>Greenville SC</t>
  </si>
  <si>
    <t>Spartanburg SC Metro</t>
  </si>
  <si>
    <t>Spartanburg SC</t>
  </si>
  <si>
    <t>South Dakota</t>
  </si>
  <si>
    <t>Pierre SD Micro</t>
  </si>
  <si>
    <t>Pierre SD</t>
  </si>
  <si>
    <t>Sioux Falls SD Metro</t>
  </si>
  <si>
    <t>Sioux Falls SD</t>
  </si>
  <si>
    <t>Tennessee</t>
  </si>
  <si>
    <t>Chattanooga TN-GA Metro</t>
  </si>
  <si>
    <t>Chattanooga TN</t>
  </si>
  <si>
    <t>Cookeville TN Micro</t>
  </si>
  <si>
    <t>Cookeville TN</t>
  </si>
  <si>
    <t>Jackson TN Metro</t>
  </si>
  <si>
    <t>Jackson-Madison County TN</t>
  </si>
  <si>
    <t>Kingsport-Bristol TN-VA Metro</t>
  </si>
  <si>
    <t>Kingsport TN</t>
  </si>
  <si>
    <t>Knoxville TN Metro</t>
  </si>
  <si>
    <t>Knoxville TN</t>
  </si>
  <si>
    <t>Memphis TN-MS-AR Metro</t>
  </si>
  <si>
    <t>Memphis TN</t>
  </si>
  <si>
    <t>Morristown TN Metro</t>
  </si>
  <si>
    <t>Morristown TN</t>
  </si>
  <si>
    <t>Nashville-Davidson-Murfreesboro-Franklin TN Metro</t>
  </si>
  <si>
    <t>Columbia-Maury County TN</t>
  </si>
  <si>
    <t>Nashville-Murfreesboro TN</t>
  </si>
  <si>
    <t>Texas</t>
  </si>
  <si>
    <t>Abilene TX Metro</t>
  </si>
  <si>
    <t>Abilene TX</t>
  </si>
  <si>
    <t>Amarillo TX Metro</t>
  </si>
  <si>
    <t>Amarillo TX</t>
  </si>
  <si>
    <t>Austin TX</t>
  </si>
  <si>
    <t>Cedar Park TX</t>
  </si>
  <si>
    <t>San Marcos TX</t>
  </si>
  <si>
    <t>Beaumont-Port Arthur TX Metro</t>
  </si>
  <si>
    <t>Beaumont TX</t>
  </si>
  <si>
    <t>Brownsville-Harlingen TX Metro</t>
  </si>
  <si>
    <t>Harlingen TX</t>
  </si>
  <si>
    <t>Corpus Christi TX Metro</t>
  </si>
  <si>
    <t>Corpus Christi TX</t>
  </si>
  <si>
    <t>Dallas TX</t>
  </si>
  <si>
    <t>Plano TX</t>
  </si>
  <si>
    <t>El Paso TX Metro</t>
  </si>
  <si>
    <t>El Paso TX</t>
  </si>
  <si>
    <t>Fort Worth-Arlington TX Metro Div.</t>
  </si>
  <si>
    <t>Fort Worth TX</t>
  </si>
  <si>
    <t>Houston-The Woodlands-Sugar Land TX Metro</t>
  </si>
  <si>
    <t>Conroe TX</t>
  </si>
  <si>
    <t>Houston TX</t>
  </si>
  <si>
    <t>Killeen-Temple TX Metro</t>
  </si>
  <si>
    <t>Temple TX</t>
  </si>
  <si>
    <t>Longview TX Metro</t>
  </si>
  <si>
    <t>Longview TX</t>
  </si>
  <si>
    <t>Lubbock TX Metro</t>
  </si>
  <si>
    <t>Lubbock TX</t>
  </si>
  <si>
    <t>McAllen-Edinburg-Mission TX Metro</t>
  </si>
  <si>
    <t>McAllen TX</t>
  </si>
  <si>
    <t>Midland TX Metro</t>
  </si>
  <si>
    <t>Midland TX</t>
  </si>
  <si>
    <t>Nacogdoches TX Micro</t>
  </si>
  <si>
    <t>Nacogdoches TX</t>
  </si>
  <si>
    <t>Odessa TX Metro</t>
  </si>
  <si>
    <t>Odessa TX</t>
  </si>
  <si>
    <t>San Antonio-New Braunfels TX Metro</t>
  </si>
  <si>
    <t>San Antonio TX</t>
  </si>
  <si>
    <t>Texarkana TX-AR Metro</t>
  </si>
  <si>
    <t>Texarkana TX-AR</t>
  </si>
  <si>
    <t>Tyler TX Metro</t>
  </si>
  <si>
    <t>Tyler TX</t>
  </si>
  <si>
    <t>Waco TX Metro</t>
  </si>
  <si>
    <t>Waco TX</t>
  </si>
  <si>
    <t>Wichita Falls TX Metro</t>
  </si>
  <si>
    <t>Wichita Falls TX</t>
  </si>
  <si>
    <t>Utah</t>
  </si>
  <si>
    <t>Cedar City UT Micro</t>
  </si>
  <si>
    <t>Cedar City UT</t>
  </si>
  <si>
    <t>Ogden-Clearfield UT Metro</t>
  </si>
  <si>
    <t>Ogden UT</t>
  </si>
  <si>
    <t>Provo-Orem UT Metro</t>
  </si>
  <si>
    <t>Provo-Orem UT</t>
  </si>
  <si>
    <t>Salt Lake City UT Metro</t>
  </si>
  <si>
    <t>Salt Lake City UT</t>
  </si>
  <si>
    <t>Vermont</t>
  </si>
  <si>
    <t>Burlington-South Burlington VT Metro</t>
  </si>
  <si>
    <t>Burlington-Chittenden County VT</t>
  </si>
  <si>
    <t>Virginia</t>
  </si>
  <si>
    <t>Blacksburg-Christiansburg VA Metro</t>
  </si>
  <si>
    <t>Blacksburg VA</t>
  </si>
  <si>
    <t>Charlottesville VA Metro</t>
  </si>
  <si>
    <t>Charlottesville VA</t>
  </si>
  <si>
    <t>Danville VA Micro</t>
  </si>
  <si>
    <t>Danville City VA</t>
  </si>
  <si>
    <t>Lynchburg VA Metro</t>
  </si>
  <si>
    <t>Lynchburg VA</t>
  </si>
  <si>
    <t>Martinsville VA Micro</t>
  </si>
  <si>
    <t>Martinsville-Henry County VA</t>
  </si>
  <si>
    <t>Richmond VA Metro</t>
  </si>
  <si>
    <t>Richmond VA</t>
  </si>
  <si>
    <t>Roanoke VA Metro</t>
  </si>
  <si>
    <t>Roanoke VA</t>
  </si>
  <si>
    <t>Virginia Beach-Norfolk-Newport News VA-NC Metro</t>
  </si>
  <si>
    <t>Hampton Roads-SE Virginia VA</t>
  </si>
  <si>
    <t>Arlington VA</t>
  </si>
  <si>
    <t>Winchester VA-WV Metro</t>
  </si>
  <si>
    <t>Winchester VA-WV</t>
  </si>
  <si>
    <t>Washington</t>
  </si>
  <si>
    <t>Bellingham WA Metro</t>
  </si>
  <si>
    <t>Bellingham WA</t>
  </si>
  <si>
    <t>Kennewick-Richland WA Metro</t>
  </si>
  <si>
    <t>Kennewick-Richland-Pasco WA</t>
  </si>
  <si>
    <t>Moses Lake WA Micro</t>
  </si>
  <si>
    <t>Moses Lake WA</t>
  </si>
  <si>
    <t>Mount Vernon-Anacortes WA Metro</t>
  </si>
  <si>
    <t>Mount Vernon-Skagit County WA</t>
  </si>
  <si>
    <t>Olympia-Lacey-Tumwater WA Metro</t>
  </si>
  <si>
    <t>Olympia WA</t>
  </si>
  <si>
    <t>Kitsap County WA</t>
  </si>
  <si>
    <t>Seattle WA</t>
  </si>
  <si>
    <t>Spokane-Spokane Valley WA Metro</t>
  </si>
  <si>
    <t>Spokane WA</t>
  </si>
  <si>
    <t>Wenatchee WA Metro</t>
  </si>
  <si>
    <t>Wenatchee WA</t>
  </si>
  <si>
    <t>Yakima WA Metro</t>
  </si>
  <si>
    <t>Yakima WA</t>
  </si>
  <si>
    <t>West Virginia</t>
  </si>
  <si>
    <t>Morgantown WV Metro</t>
  </si>
  <si>
    <t>Morgantown WV</t>
  </si>
  <si>
    <t>Wisconsin</t>
  </si>
  <si>
    <t>Eau Claire WI Metro</t>
  </si>
  <si>
    <t>Eau Claire WI</t>
  </si>
  <si>
    <t>Fond du Lac WI Metro</t>
  </si>
  <si>
    <t>Fond du Lac WI</t>
  </si>
  <si>
    <t>Green Bay WI Metro</t>
  </si>
  <si>
    <t>Green Bay WI</t>
  </si>
  <si>
    <t>Madison WI Metro</t>
  </si>
  <si>
    <t>Madison WI</t>
  </si>
  <si>
    <t>Milwaukee-Waukesha WI Metro</t>
  </si>
  <si>
    <t>Milwaukee-Waukesha WI</t>
  </si>
  <si>
    <t>Wisconsin Rapids-Marshfield WI Micro</t>
  </si>
  <si>
    <t>Marshfield WI</t>
  </si>
  <si>
    <t>Wyoming</t>
  </si>
  <si>
    <t>Casper WY Metro</t>
  </si>
  <si>
    <t>Casper WY</t>
  </si>
  <si>
    <t>Laramie WY Micro</t>
  </si>
  <si>
    <t>Laramie WY</t>
  </si>
  <si>
    <t>Puerto Rico</t>
  </si>
  <si>
    <t>29A</t>
  </si>
  <si>
    <t>29B</t>
  </si>
  <si>
    <t>GRND</t>
  </si>
  <si>
    <t>SAU</t>
  </si>
  <si>
    <t>FRY</t>
  </si>
  <si>
    <t>HGAL</t>
  </si>
  <si>
    <t>DOZEN</t>
  </si>
  <si>
    <t>MARGA</t>
  </si>
  <si>
    <t>PAR</t>
  </si>
  <si>
    <t>POTA</t>
  </si>
  <si>
    <t>BANA</t>
  </si>
  <si>
    <t>LET</t>
  </si>
  <si>
    <t>ORANG</t>
  </si>
  <si>
    <t>COF</t>
  </si>
  <si>
    <t>SWEET</t>
  </si>
  <si>
    <t>PEACH</t>
  </si>
  <si>
    <t>CAS-</t>
  </si>
  <si>
    <t>COOKING</t>
  </si>
  <si>
    <t>FROZN</t>
  </si>
  <si>
    <t>POTATO</t>
  </si>
  <si>
    <t>APT</t>
  </si>
  <si>
    <t>HOME</t>
  </si>
  <si>
    <t>MORT</t>
  </si>
  <si>
    <t>ALL-</t>
  </si>
  <si>
    <t>PART</t>
  </si>
  <si>
    <t>OTHER</t>
  </si>
  <si>
    <t>TOTAL</t>
  </si>
  <si>
    <t>TIRE</t>
  </si>
  <si>
    <t>GASO</t>
  </si>
  <si>
    <t>OPTO</t>
  </si>
  <si>
    <t>DEN</t>
  </si>
  <si>
    <t>IBUPRO</t>
  </si>
  <si>
    <t>PRESCRIP</t>
  </si>
  <si>
    <t>HMBGR</t>
  </si>
  <si>
    <t>CHICK</t>
  </si>
  <si>
    <t>HAIR</t>
  </si>
  <si>
    <t>BEAUT</t>
  </si>
  <si>
    <t>TOOTH</t>
  </si>
  <si>
    <t>SHAM</t>
  </si>
  <si>
    <t>DRY</t>
  </si>
  <si>
    <t>MEN'S</t>
  </si>
  <si>
    <t>BOY'S</t>
  </si>
  <si>
    <t>WOMEN'S</t>
  </si>
  <si>
    <t>WASHR</t>
  </si>
  <si>
    <t>NEWS</t>
  </si>
  <si>
    <t>TENNS</t>
  </si>
  <si>
    <t>VET</t>
  </si>
  <si>
    <t>BEEF</t>
  </si>
  <si>
    <t>SAGE</t>
  </si>
  <si>
    <t>MILK</t>
  </si>
  <si>
    <t>EGGS</t>
  </si>
  <si>
    <t>RINE</t>
  </si>
  <si>
    <t>MESAN</t>
  </si>
  <si>
    <t>TOES</t>
  </si>
  <si>
    <t>NAS</t>
  </si>
  <si>
    <t>TUCE</t>
  </si>
  <si>
    <t>JUICE</t>
  </si>
  <si>
    <t>FEE</t>
  </si>
  <si>
    <t>PEAS</t>
  </si>
  <si>
    <t>ES</t>
  </si>
  <si>
    <t>CADE</t>
  </si>
  <si>
    <t>OIL</t>
  </si>
  <si>
    <t>MEAL</t>
  </si>
  <si>
    <t>CORN</t>
  </si>
  <si>
    <t>CHIPS</t>
  </si>
  <si>
    <t>RENT</t>
  </si>
  <si>
    <t>PRICE</t>
  </si>
  <si>
    <t>RATE (%)</t>
  </si>
  <si>
    <t>P+I</t>
  </si>
  <si>
    <t>ELECT</t>
  </si>
  <si>
    <t>ENERGY</t>
  </si>
  <si>
    <t>BAL</t>
  </si>
  <si>
    <t>LINE</t>
  </si>
  <si>
    <t>METRIST</t>
  </si>
  <si>
    <t>TIST</t>
  </si>
  <si>
    <t>FEN</t>
  </si>
  <si>
    <t>TION DRUG</t>
  </si>
  <si>
    <t>SAND</t>
  </si>
  <si>
    <t>EN</t>
  </si>
  <si>
    <t>CUT</t>
  </si>
  <si>
    <t>SALON</t>
  </si>
  <si>
    <t>PASTE</t>
  </si>
  <si>
    <t>POO</t>
  </si>
  <si>
    <t>CLEAN</t>
  </si>
  <si>
    <t>SHIRT</t>
  </si>
  <si>
    <t>JEANS</t>
  </si>
  <si>
    <t>SLACKS</t>
  </si>
  <si>
    <t>REPR</t>
  </si>
  <si>
    <t>PAPER</t>
  </si>
  <si>
    <t>YOGA</t>
  </si>
  <si>
    <t>BALLS</t>
  </si>
  <si>
    <t>SERVICES</t>
  </si>
  <si>
    <t>SUMMARY STATISTICS</t>
  </si>
  <si>
    <t>NUMBER OF CITIES</t>
  </si>
  <si>
    <t>MINIMUM</t>
  </si>
  <si>
    <t>MAXIMUM</t>
  </si>
  <si>
    <t>MEDIAN</t>
  </si>
  <si>
    <t>MEAN</t>
  </si>
  <si>
    <t>STANDARD DEVIATION</t>
  </si>
  <si>
    <t>RELATIVE STANDARD DEVIATION</t>
  </si>
  <si>
    <t>NonMetro US</t>
  </si>
  <si>
    <t>Kodiak AK</t>
  </si>
  <si>
    <t>Bakersfield CA Metro</t>
  </si>
  <si>
    <t>Bakersfield CA</t>
  </si>
  <si>
    <t>Modesto CA Metro</t>
  </si>
  <si>
    <t>Modesto CA</t>
  </si>
  <si>
    <t>Salisbury MD-DE Metro</t>
  </si>
  <si>
    <t>Sussex County DE</t>
  </si>
  <si>
    <t>Palm Coast-Flagler County FL</t>
  </si>
  <si>
    <t>Gainesville FL Metro</t>
  </si>
  <si>
    <t>Gainesville FL</t>
  </si>
  <si>
    <t>Chicago IL</t>
  </si>
  <si>
    <t>Joliet-Will County IL</t>
  </si>
  <si>
    <t>Des Moines-West Des Moines IA Metro</t>
  </si>
  <si>
    <t>Des Moines IA</t>
  </si>
  <si>
    <t>Hutchinson KS Micro</t>
  </si>
  <si>
    <t>Hutchinson KS</t>
  </si>
  <si>
    <t>Hammond LA Metro</t>
  </si>
  <si>
    <t>Hammond LA</t>
  </si>
  <si>
    <t>Slidell-St. Tammany Parish LA</t>
  </si>
  <si>
    <t>Benton Harbor MI</t>
  </si>
  <si>
    <t>Vineland NJ</t>
  </si>
  <si>
    <t>Albuquerque NM</t>
  </si>
  <si>
    <t>Burlington NC Metro</t>
  </si>
  <si>
    <t>Burlington NC</t>
  </si>
  <si>
    <t>Ardmore OK Micro</t>
  </si>
  <si>
    <t>Ardmore OK</t>
  </si>
  <si>
    <t>Norman OK</t>
  </si>
  <si>
    <t>Anderson SC</t>
  </si>
  <si>
    <t>Hilton Head Island-Bluffton SC Metro</t>
  </si>
  <si>
    <t>Hilton Head Island SC</t>
  </si>
  <si>
    <t>Sumter SC Metro</t>
  </si>
  <si>
    <t>Sumter SC</t>
  </si>
  <si>
    <t>Cleveland TN Metro</t>
  </si>
  <si>
    <t>Cleveland TN</t>
  </si>
  <si>
    <t>Johnson City TN Metro</t>
  </si>
  <si>
    <t>Johnson City TN</t>
  </si>
  <si>
    <t>Seguin TX</t>
  </si>
  <si>
    <t>Sherman-Denison TX Metro</t>
  </si>
  <si>
    <t>Sherman-Denison TX</t>
  </si>
  <si>
    <t>St. George UT Metro</t>
  </si>
  <si>
    <t>St. George UT</t>
  </si>
  <si>
    <t>Alexandria VA</t>
  </si>
  <si>
    <t>Lexington-Buena Vista-Rockbridge VA</t>
  </si>
  <si>
    <t/>
  </si>
  <si>
    <t>2022 First Quarter Data</t>
  </si>
  <si>
    <t>Published May 2022</t>
  </si>
  <si>
    <t>COST OF LIVING INDEX
COPYRIGHT 2022
ISSN 0740-7130
C2ER P.O. Box 100127 Arlington VA 22210 USA
REPRODUCTION OF THIS REPORT IS PROHIBITED</t>
  </si>
  <si>
    <r>
      <t xml:space="preserve">The </t>
    </r>
    <r>
      <rPr>
        <i/>
        <sz val="10"/>
        <rFont val="Arial"/>
        <family val="2"/>
      </rPr>
      <t>Index</t>
    </r>
    <r>
      <rPr>
        <sz val="10"/>
        <rFont val="Arial"/>
        <family val="2"/>
      </rPr>
      <t xml:space="preserve"> reflects cost differentials for professional and executive households in the top income quintile. Operationally, this standard of living is set by the weighting structure. Homeownership costs, for example, are more heavily weighted than they would be if the Index reflected a clerical worker standard of living or average costs for all urban consumers. (Weights for component indexes appear above column headings—e.g., 17.26% for Grocery Items.)</t>
    </r>
  </si>
  <si>
    <t>The items and weights in this study are listed below.  Weights calculated by C2ER are based on data extracted from the 2020 US Consumer Expenditure Survey, BLS.</t>
  </si>
  <si>
    <t>2022 Q1 Index</t>
  </si>
  <si>
    <t>San Francisco-Oakland-Berkeley CA Metro Div.</t>
  </si>
  <si>
    <t>Sacramento-Roseville-Folsom CA Metro</t>
  </si>
  <si>
    <t>Miami-Fort Lauderdale-Pompano Beach FL Metro Div.</t>
  </si>
  <si>
    <t>Chicago-Naperville-Elgin IL-IN-WI Metro Div.</t>
  </si>
  <si>
    <t>Eugene-Springfield OR Metro</t>
  </si>
  <si>
    <t>Eugene OR</t>
  </si>
  <si>
    <t>Erie PA Metro</t>
  </si>
  <si>
    <t>Erie PA</t>
  </si>
  <si>
    <t>Philadelphia-Camden-Wilmington PA-NJ-DE-MD Metro Div.</t>
  </si>
  <si>
    <t>Scranton-Wilkes-Barre PA Metro</t>
  </si>
  <si>
    <t>Rapid City SD Metro</t>
  </si>
  <si>
    <t>Rapid City SD</t>
  </si>
  <si>
    <t>Austin-Round Rock-Georgetown TX Metro</t>
  </si>
  <si>
    <t>Dallas-Fort Worth-Arlington TX Metro Div.</t>
  </si>
  <si>
    <t>Bremerton-Silverdale-Port Orchard WA Metro</t>
  </si>
  <si>
    <t>Seattle-Tacoma-Bellevue WA Metro Div.</t>
  </si>
  <si>
    <t>Charleston WV Metro</t>
  </si>
  <si>
    <t>Charleston WV</t>
  </si>
  <si>
    <t>Cheyenne WY Metro</t>
  </si>
  <si>
    <t>Cheyenne WY</t>
  </si>
  <si>
    <t>San Juan-Bayamón-Caguas PR Metro</t>
  </si>
  <si>
    <t>San Juan-Bayamón-Caguas PR</t>
  </si>
  <si>
    <t>2022 Q1 Average Prices</t>
  </si>
  <si>
    <t>2022 Q1</t>
  </si>
  <si>
    <t>Marquette MI Micro</t>
  </si>
  <si>
    <t>Marquette MI</t>
  </si>
  <si>
    <t>Niles MI Metro</t>
  </si>
  <si>
    <t>2021 Q1 - 2022 Q1 Index</t>
  </si>
  <si>
    <t>2021 Q1 - 2022 Q1</t>
  </si>
  <si>
    <t>2021 Q1 - 2022 Q1 Average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</si>
</sst>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8" formatCode="&quot;$&quot;#,##0.00_);[Red]\(&quot;$&quot;#,##0.00\)"/>
    <numFmt numFmtId="44" formatCode="_(&quot;$&quot;* #,##0.00_);_(&quot;$&quot;* \(#,##0.00\);_(&quot;$&quot;* &quot;-&quot;??_);_(@_)"/>
    <numFmt numFmtId="43" formatCode="_(* #,##0.00_);_(* \(#,##0.00\);_(* &quot;-&quot;??_);_(@_)"/>
    <numFmt numFmtId="164" formatCode="0.0000"/>
    <numFmt numFmtId="165" formatCode="0.000"/>
    <numFmt numFmtId="166" formatCode="0.0"/>
    <numFmt numFmtId="167" formatCode="00\-00000\-000"/>
    <numFmt numFmtId="168" formatCode="&quot;$&quot;#,##0.00"/>
    <numFmt numFmtId="169" formatCode="&quot;$&quot;#,##0"/>
    <numFmt numFmtId="170" formatCode="&quot;$&quot;#,##0.000"/>
    <numFmt numFmtId="171" formatCode="_(&quot;$&quot;* #,##0_);_(&quot;$&quot;* \(#,##0\);_(&quot;$&quot;* &quot;-&quot;??_);_(@_)"/>
    <numFmt numFmtId="172" formatCode="_(&quot;$&quot;* #,##0.000_);_(&quot;$&quot;* \(#,##0.000\);_(&quot;$&quot;* &quot;-&quot;??_);_(@_)"/>
    <numFmt numFmtId="173" formatCode="0.000000"/>
  </numFmts>
  <fonts count="23" x14ac:knownFonts="1">
    <font>
      <sz val="10"/>
      <name val="Arial"/>
    </font>
    <font>
      <sz val="11"/>
      <color theme="1"/>
      <name val="Calibri"/>
      <family val="2"/>
      <scheme val="minor"/>
    </font>
    <font>
      <sz val="10"/>
      <name val="Arial"/>
      <family val="2"/>
    </font>
    <font>
      <sz val="10"/>
      <name val="Arial"/>
      <family val="2"/>
    </font>
    <font>
      <b/>
      <sz val="10"/>
      <name val="Arial"/>
      <family val="2"/>
    </font>
    <font>
      <i/>
      <sz val="10"/>
      <name val="Arial"/>
      <family val="2"/>
    </font>
    <font>
      <u/>
      <sz val="10"/>
      <name val="Arial"/>
      <family val="2"/>
    </font>
    <font>
      <b/>
      <i/>
      <sz val="10"/>
      <name val="Arial"/>
      <family val="2"/>
    </font>
    <font>
      <sz val="8"/>
      <name val="Symbol"/>
      <family val="1"/>
      <charset val="2"/>
    </font>
    <font>
      <b/>
      <sz val="12"/>
      <color indexed="16"/>
      <name val="Arial"/>
      <family val="2"/>
    </font>
    <font>
      <sz val="10"/>
      <color indexed="13"/>
      <name val="Arial"/>
      <family val="2"/>
    </font>
    <font>
      <b/>
      <sz val="10"/>
      <color indexed="13"/>
      <name val="Arial"/>
      <family val="2"/>
    </font>
    <font>
      <b/>
      <sz val="10"/>
      <color indexed="8"/>
      <name val="Arial"/>
      <family val="2"/>
    </font>
    <font>
      <sz val="10"/>
      <color indexed="8"/>
      <name val="Arial"/>
      <family val="2"/>
    </font>
    <font>
      <b/>
      <sz val="10"/>
      <color indexed="43"/>
      <name val="Arial"/>
      <family val="2"/>
    </font>
    <font>
      <sz val="10"/>
      <color indexed="9"/>
      <name val="Arial"/>
      <family val="2"/>
    </font>
    <font>
      <b/>
      <sz val="11"/>
      <name val="Arial"/>
      <family val="2"/>
    </font>
    <font>
      <b/>
      <sz val="16"/>
      <name val="Arial"/>
      <family val="2"/>
    </font>
    <font>
      <b/>
      <sz val="10"/>
      <color indexed="9"/>
      <name val="Arial"/>
      <family val="2"/>
    </font>
    <font>
      <b/>
      <sz val="16"/>
      <color indexed="9"/>
      <name val="Arial"/>
      <family val="2"/>
    </font>
    <font>
      <b/>
      <sz val="10"/>
      <color rgb="FFFFFF00"/>
      <name val="Arial"/>
      <family val="2"/>
    </font>
    <font>
      <sz val="11"/>
      <color rgb="FF9C6500"/>
      <name val="Calibri"/>
      <family val="2"/>
      <scheme val="minor"/>
    </font>
    <font>
      <sz val="11"/>
      <color indexed="8"/>
      <name val="Calibri"/>
      <family val="2"/>
      <scheme val="minor"/>
    </font>
  </fonts>
  <fills count="12">
    <fill>
      <patternFill patternType="none"/>
    </fill>
    <fill>
      <patternFill patternType="gray125"/>
    </fill>
    <fill>
      <patternFill patternType="solid">
        <fgColor indexed="10"/>
        <bgColor indexed="64"/>
      </patternFill>
    </fill>
    <fill>
      <patternFill patternType="solid">
        <fgColor indexed="10"/>
        <bgColor indexed="8"/>
      </patternFill>
    </fill>
    <fill>
      <patternFill patternType="solid">
        <fgColor indexed="60"/>
        <bgColor indexed="64"/>
      </patternFill>
    </fill>
    <fill>
      <patternFill patternType="solid">
        <fgColor indexed="9"/>
        <bgColor indexed="64"/>
      </patternFill>
    </fill>
    <fill>
      <patternFill patternType="solid">
        <fgColor indexed="56"/>
        <bgColor indexed="64"/>
      </patternFill>
    </fill>
    <fill>
      <patternFill patternType="solid">
        <fgColor theme="4" tint="0.59999389629810485"/>
        <bgColor indexed="65"/>
      </patternFill>
    </fill>
    <fill>
      <patternFill patternType="solid">
        <fgColor rgb="FFFFFFCC"/>
      </patternFill>
    </fill>
    <fill>
      <patternFill patternType="solid">
        <fgColor rgb="FFFF0000"/>
        <bgColor indexed="64"/>
      </patternFill>
    </fill>
    <fill>
      <patternFill patternType="solid">
        <fgColor theme="4" tint="0.79998168889431442"/>
        <bgColor indexed="64"/>
      </patternFill>
    </fill>
    <fill>
      <patternFill patternType="solid">
        <fgColor rgb="FFFFEB9C"/>
      </patternFill>
    </fill>
  </fills>
  <borders count="1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rgb="FFB2B2B2"/>
      </left>
      <right style="thin">
        <color rgb="FFB2B2B2"/>
      </right>
      <top style="thin">
        <color rgb="FFB2B2B2"/>
      </top>
      <bottom style="thin">
        <color rgb="FFB2B2B2"/>
      </bottom>
      <diagonal/>
    </border>
  </borders>
  <cellStyleXfs count="25">
    <xf numFmtId="0" fontId="0" fillId="0" borderId="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0" fontId="3" fillId="0" borderId="0"/>
    <xf numFmtId="0" fontId="3" fillId="8" borderId="9" applyNumberFormat="0" applyFont="0" applyAlignment="0" applyProtection="0"/>
    <xf numFmtId="9" fontId="3" fillId="0" borderId="0" applyFont="0" applyFill="0" applyBorder="0" applyAlignment="0" applyProtection="0"/>
    <xf numFmtId="0" fontId="1" fillId="0" borderId="0"/>
    <xf numFmtId="0" fontId="21" fillId="11" borderId="0" applyNumberFormat="0" applyBorder="0" applyAlignment="0" applyProtection="0"/>
    <xf numFmtId="0" fontId="1" fillId="7"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22" fillId="0" borderId="0"/>
    <xf numFmtId="0" fontId="2" fillId="0" borderId="0"/>
    <xf numFmtId="43" fontId="2" fillId="0" borderId="0" applyFont="0" applyFill="0" applyBorder="0" applyAlignment="0" applyProtection="0"/>
    <xf numFmtId="44" fontId="2" fillId="0" borderId="0" applyFont="0" applyFill="0" applyBorder="0" applyAlignment="0" applyProtection="0"/>
  </cellStyleXfs>
  <cellXfs count="116">
    <xf numFmtId="0" fontId="0" fillId="0" borderId="0" xfId="0"/>
    <xf numFmtId="0" fontId="0" fillId="0" borderId="0" xfId="0" applyAlignment="1">
      <alignment readingOrder="1"/>
    </xf>
    <xf numFmtId="0" fontId="0" fillId="0" borderId="0" xfId="0" applyAlignment="1">
      <alignment horizontal="center"/>
    </xf>
    <xf numFmtId="0" fontId="8" fillId="0" borderId="0" xfId="0" applyFont="1" applyAlignment="1">
      <alignment horizontal="justify"/>
    </xf>
    <xf numFmtId="0" fontId="0" fillId="0" borderId="0" xfId="0" applyAlignment="1">
      <alignment horizontal="center" wrapText="1"/>
    </xf>
    <xf numFmtId="0" fontId="4" fillId="0" borderId="0" xfId="0" applyFont="1" applyAlignment="1">
      <alignment horizontal="left" wrapText="1" readingOrder="1"/>
    </xf>
    <xf numFmtId="0" fontId="10" fillId="2" borderId="0" xfId="0" applyFont="1" applyFill="1"/>
    <xf numFmtId="0" fontId="11" fillId="2" borderId="0" xfId="0" applyFont="1" applyFill="1"/>
    <xf numFmtId="0" fontId="11" fillId="2" borderId="0" xfId="0" applyFont="1" applyFill="1" applyAlignment="1">
      <alignment horizontal="center"/>
    </xf>
    <xf numFmtId="0" fontId="11" fillId="3" borderId="0" xfId="0" applyFont="1" applyFill="1" applyAlignment="1">
      <alignment horizontal="left"/>
    </xf>
    <xf numFmtId="166" fontId="11" fillId="2" borderId="0" xfId="0" applyNumberFormat="1" applyFont="1" applyFill="1" applyAlignment="1">
      <alignment horizontal="center"/>
    </xf>
    <xf numFmtId="0" fontId="12" fillId="0" borderId="0" xfId="0" applyFont="1" applyAlignment="1" applyProtection="1">
      <alignment horizontal="left" vertical="top"/>
      <protection locked="0"/>
    </xf>
    <xf numFmtId="0" fontId="4" fillId="0" borderId="0" xfId="0" applyFont="1"/>
    <xf numFmtId="167" fontId="13" fillId="0" borderId="0" xfId="0" applyNumberFormat="1" applyFont="1" applyAlignment="1">
      <alignment horizontal="left"/>
    </xf>
    <xf numFmtId="0" fontId="2" fillId="0" borderId="0" xfId="0" applyFont="1"/>
    <xf numFmtId="166" fontId="0" fillId="0" borderId="0" xfId="0" applyNumberFormat="1"/>
    <xf numFmtId="0" fontId="4" fillId="0" borderId="0" xfId="0" applyFont="1" applyAlignment="1">
      <alignment horizontal="center"/>
    </xf>
    <xf numFmtId="168" fontId="0" fillId="0" borderId="0" xfId="0" applyNumberFormat="1"/>
    <xf numFmtId="0" fontId="14" fillId="4" borderId="0" xfId="0" applyFont="1" applyFill="1"/>
    <xf numFmtId="0" fontId="14" fillId="4" borderId="0" xfId="0" applyFont="1" applyFill="1" applyAlignment="1">
      <alignment horizontal="center"/>
    </xf>
    <xf numFmtId="9" fontId="14" fillId="4" borderId="0" xfId="0" applyNumberFormat="1" applyFont="1" applyFill="1" applyAlignment="1">
      <alignment horizontal="center"/>
    </xf>
    <xf numFmtId="0" fontId="10" fillId="4" borderId="0" xfId="0" applyFont="1" applyFill="1"/>
    <xf numFmtId="0" fontId="11" fillId="4" borderId="0" xfId="0" applyFont="1" applyFill="1"/>
    <xf numFmtId="0" fontId="11" fillId="4" borderId="0" xfId="0" applyFont="1" applyFill="1" applyAlignment="1">
      <alignment horizontal="center"/>
    </xf>
    <xf numFmtId="0" fontId="4" fillId="0" borderId="0" xfId="0" applyFont="1" applyAlignment="1">
      <alignment horizontal="left"/>
    </xf>
    <xf numFmtId="2" fontId="0" fillId="0" borderId="0" xfId="0" applyNumberFormat="1" applyAlignment="1">
      <alignment horizontal="right"/>
    </xf>
    <xf numFmtId="0" fontId="11" fillId="0" borderId="0" xfId="0" applyFont="1" applyAlignment="1">
      <alignment horizontal="center"/>
    </xf>
    <xf numFmtId="44" fontId="0" fillId="0" borderId="0" xfId="5" applyFont="1" applyAlignment="1">
      <alignment horizontal="right"/>
    </xf>
    <xf numFmtId="0" fontId="0" fillId="0" borderId="0" xfId="0" applyAlignment="1">
      <alignment horizontal="left"/>
    </xf>
    <xf numFmtId="171" fontId="0" fillId="0" borderId="0" xfId="5" applyNumberFormat="1" applyFont="1" applyAlignment="1">
      <alignment horizontal="right"/>
    </xf>
    <xf numFmtId="172" fontId="0" fillId="0" borderId="0" xfId="5" applyNumberFormat="1" applyFont="1" applyAlignment="1">
      <alignment horizontal="right"/>
    </xf>
    <xf numFmtId="170" fontId="0" fillId="0" borderId="0" xfId="0" applyNumberFormat="1"/>
    <xf numFmtId="169" fontId="0" fillId="0" borderId="0" xfId="1" applyNumberFormat="1" applyFont="1" applyBorder="1"/>
    <xf numFmtId="9" fontId="20" fillId="9" borderId="0" xfId="0" applyNumberFormat="1" applyFont="1" applyFill="1" applyAlignment="1">
      <alignment horizontal="center"/>
    </xf>
    <xf numFmtId="10" fontId="20" fillId="9" borderId="0" xfId="0" applyNumberFormat="1" applyFont="1" applyFill="1" applyAlignment="1">
      <alignment horizontal="center"/>
    </xf>
    <xf numFmtId="2" fontId="0" fillId="0" borderId="0" xfId="0" applyNumberFormat="1"/>
    <xf numFmtId="165" fontId="0" fillId="0" borderId="0" xfId="0" applyNumberFormat="1"/>
    <xf numFmtId="10" fontId="14" fillId="4" borderId="0" xfId="0" applyNumberFormat="1" applyFont="1" applyFill="1" applyAlignment="1">
      <alignment horizontal="center"/>
    </xf>
    <xf numFmtId="164" fontId="0" fillId="0" borderId="0" xfId="0" applyNumberFormat="1"/>
    <xf numFmtId="0" fontId="3" fillId="0" borderId="0" xfId="10"/>
    <xf numFmtId="8" fontId="3" fillId="10" borderId="1" xfId="10" applyNumberFormat="1" applyFill="1" applyBorder="1" applyAlignment="1">
      <alignment horizontal="right" wrapText="1"/>
    </xf>
    <xf numFmtId="8" fontId="3" fillId="10" borderId="2" xfId="10" applyNumberFormat="1" applyFill="1" applyBorder="1" applyAlignment="1">
      <alignment horizontal="right" wrapText="1"/>
    </xf>
    <xf numFmtId="0" fontId="4" fillId="10" borderId="3" xfId="10" applyFont="1" applyFill="1" applyBorder="1" applyAlignment="1">
      <alignment wrapText="1"/>
    </xf>
    <xf numFmtId="8" fontId="3" fillId="5" borderId="4" xfId="10" applyNumberFormat="1" applyFill="1" applyBorder="1" applyAlignment="1">
      <alignment horizontal="right" wrapText="1"/>
    </xf>
    <xf numFmtId="8" fontId="3" fillId="5" borderId="0" xfId="10" applyNumberFormat="1" applyFill="1" applyAlignment="1">
      <alignment horizontal="right" wrapText="1"/>
    </xf>
    <xf numFmtId="0" fontId="4" fillId="5" borderId="5" xfId="10" applyFont="1" applyFill="1" applyBorder="1" applyAlignment="1">
      <alignment wrapText="1"/>
    </xf>
    <xf numFmtId="8" fontId="3" fillId="10" borderId="4" xfId="10" applyNumberFormat="1" applyFill="1" applyBorder="1" applyAlignment="1">
      <alignment horizontal="right" wrapText="1"/>
    </xf>
    <xf numFmtId="8" fontId="3" fillId="10" borderId="0" xfId="10" applyNumberFormat="1" applyFill="1" applyAlignment="1">
      <alignment horizontal="right" wrapText="1"/>
    </xf>
    <xf numFmtId="0" fontId="4" fillId="10" borderId="5" xfId="10" applyFont="1" applyFill="1" applyBorder="1" applyAlignment="1">
      <alignment wrapText="1"/>
    </xf>
    <xf numFmtId="8" fontId="3" fillId="0" borderId="0" xfId="10" applyNumberFormat="1"/>
    <xf numFmtId="6" fontId="3" fillId="10" borderId="4" xfId="10" applyNumberFormat="1" applyFill="1" applyBorder="1" applyAlignment="1">
      <alignment horizontal="right" wrapText="1"/>
    </xf>
    <xf numFmtId="6" fontId="3" fillId="10" borderId="0" xfId="10" applyNumberFormat="1" applyFill="1" applyAlignment="1">
      <alignment horizontal="right" wrapText="1"/>
    </xf>
    <xf numFmtId="6" fontId="3" fillId="5" borderId="4" xfId="10" applyNumberFormat="1" applyFill="1" applyBorder="1" applyAlignment="1">
      <alignment horizontal="right" wrapText="1"/>
    </xf>
    <xf numFmtId="6" fontId="3" fillId="5" borderId="0" xfId="10" applyNumberFormat="1" applyFill="1" applyAlignment="1">
      <alignment horizontal="right" wrapText="1"/>
    </xf>
    <xf numFmtId="0" fontId="15" fillId="6" borderId="6" xfId="10" applyFont="1" applyFill="1" applyBorder="1" applyAlignment="1">
      <alignment horizontal="center" wrapText="1"/>
    </xf>
    <xf numFmtId="0" fontId="15" fillId="6" borderId="7" xfId="10" applyFont="1" applyFill="1" applyBorder="1" applyAlignment="1">
      <alignment horizontal="center" wrapText="1"/>
    </xf>
    <xf numFmtId="0" fontId="15" fillId="6" borderId="8" xfId="10" applyFont="1" applyFill="1" applyBorder="1" applyAlignment="1">
      <alignment horizontal="center" wrapText="1"/>
    </xf>
    <xf numFmtId="0" fontId="16" fillId="0" borderId="0" xfId="10" applyFont="1"/>
    <xf numFmtId="166" fontId="3" fillId="5" borderId="1" xfId="10" applyNumberFormat="1" applyFill="1" applyBorder="1" applyAlignment="1">
      <alignment horizontal="right" wrapText="1"/>
    </xf>
    <xf numFmtId="166" fontId="3" fillId="5" borderId="2" xfId="10" applyNumberFormat="1" applyFill="1" applyBorder="1" applyAlignment="1">
      <alignment horizontal="right" wrapText="1"/>
    </xf>
    <xf numFmtId="0" fontId="4" fillId="5" borderId="3" xfId="10" applyFont="1" applyFill="1" applyBorder="1" applyAlignment="1">
      <alignment wrapText="1"/>
    </xf>
    <xf numFmtId="166" fontId="3" fillId="10" borderId="4" xfId="10" applyNumberFormat="1" applyFill="1" applyBorder="1" applyAlignment="1">
      <alignment horizontal="right" wrapText="1"/>
    </xf>
    <xf numFmtId="166" fontId="3" fillId="10" borderId="0" xfId="10" applyNumberFormat="1" applyFill="1" applyAlignment="1">
      <alignment horizontal="right" wrapText="1"/>
    </xf>
    <xf numFmtId="166" fontId="3" fillId="5" borderId="4" xfId="10" applyNumberFormat="1" applyFill="1" applyBorder="1" applyAlignment="1">
      <alignment horizontal="right" wrapText="1"/>
    </xf>
    <xf numFmtId="166" fontId="3" fillId="5" borderId="0" xfId="10" applyNumberFormat="1" applyFill="1" applyAlignment="1">
      <alignment horizontal="right" wrapText="1"/>
    </xf>
    <xf numFmtId="10" fontId="3" fillId="0" borderId="0" xfId="10" applyNumberFormat="1"/>
    <xf numFmtId="10" fontId="0" fillId="0" borderId="1" xfId="12" applyNumberFormat="1" applyFont="1" applyBorder="1" applyAlignment="1">
      <alignment horizontal="center"/>
    </xf>
    <xf numFmtId="0" fontId="3" fillId="0" borderId="2" xfId="10" applyBorder="1"/>
    <xf numFmtId="0" fontId="3" fillId="0" borderId="3" xfId="10" applyBorder="1"/>
    <xf numFmtId="0" fontId="3" fillId="10" borderId="0" xfId="10" applyFill="1"/>
    <xf numFmtId="0" fontId="3" fillId="10" borderId="5" xfId="10" applyFill="1" applyBorder="1"/>
    <xf numFmtId="10" fontId="0" fillId="0" borderId="4" xfId="12" applyNumberFormat="1" applyFont="1" applyBorder="1" applyAlignment="1">
      <alignment horizontal="center"/>
    </xf>
    <xf numFmtId="0" fontId="3" fillId="0" borderId="5" xfId="10" applyBorder="1"/>
    <xf numFmtId="0" fontId="15" fillId="0" borderId="0" xfId="10" applyFont="1" applyAlignment="1">
      <alignment vertical="top" wrapText="1"/>
    </xf>
    <xf numFmtId="0" fontId="15" fillId="6" borderId="6" xfId="10" applyFont="1" applyFill="1" applyBorder="1" applyAlignment="1">
      <alignment vertical="top" wrapText="1"/>
    </xf>
    <xf numFmtId="0" fontId="15" fillId="6" borderId="7" xfId="10" applyFont="1" applyFill="1" applyBorder="1" applyAlignment="1">
      <alignment vertical="top" wrapText="1"/>
    </xf>
    <xf numFmtId="0" fontId="15" fillId="6" borderId="8" xfId="10" applyFont="1" applyFill="1" applyBorder="1" applyAlignment="1">
      <alignment vertical="top"/>
    </xf>
    <xf numFmtId="0" fontId="3" fillId="0" borderId="0" xfId="10" applyAlignment="1">
      <alignment horizontal="right"/>
    </xf>
    <xf numFmtId="0" fontId="15" fillId="6" borderId="1" xfId="10" applyFont="1" applyFill="1" applyBorder="1" applyAlignment="1">
      <alignment vertical="center"/>
    </xf>
    <xf numFmtId="0" fontId="15" fillId="6" borderId="2" xfId="10" applyFont="1" applyFill="1" applyBorder="1" applyAlignment="1">
      <alignment vertical="center"/>
    </xf>
    <xf numFmtId="0" fontId="15" fillId="6" borderId="3" xfId="10" applyFont="1" applyFill="1" applyBorder="1" applyAlignment="1">
      <alignment vertical="center"/>
    </xf>
    <xf numFmtId="0" fontId="15" fillId="6" borderId="4" xfId="10" applyFont="1" applyFill="1" applyBorder="1" applyAlignment="1">
      <alignment vertical="center"/>
    </xf>
    <xf numFmtId="0" fontId="15" fillId="6" borderId="0" xfId="10" applyFont="1" applyFill="1" applyAlignment="1">
      <alignment vertical="center"/>
    </xf>
    <xf numFmtId="0" fontId="15" fillId="6" borderId="5" xfId="10" applyFont="1" applyFill="1" applyBorder="1" applyAlignment="1">
      <alignment vertical="center"/>
    </xf>
    <xf numFmtId="0" fontId="18" fillId="6" borderId="5" xfId="10" applyFont="1" applyFill="1" applyBorder="1" applyAlignment="1">
      <alignment horizontal="right" vertical="center" indent="1"/>
    </xf>
    <xf numFmtId="173" fontId="0" fillId="0" borderId="0" xfId="0" applyNumberFormat="1" applyAlignment="1">
      <alignment horizontal="center" vertical="center"/>
    </xf>
    <xf numFmtId="173" fontId="0" fillId="0" borderId="0" xfId="0" applyNumberFormat="1" applyAlignment="1">
      <alignment horizontal="center"/>
    </xf>
    <xf numFmtId="1" fontId="0" fillId="0" borderId="0" xfId="1" applyNumberFormat="1" applyFont="1" applyBorder="1"/>
    <xf numFmtId="0" fontId="2" fillId="0" borderId="0" xfId="0" applyFont="1" applyAlignment="1">
      <alignment horizontal="left" wrapText="1" readingOrder="1"/>
    </xf>
    <xf numFmtId="10" fontId="2" fillId="10" borderId="4" xfId="12" applyNumberFormat="1" applyFont="1" applyFill="1" applyBorder="1" applyAlignment="1">
      <alignment horizontal="center"/>
    </xf>
    <xf numFmtId="169" fontId="2" fillId="0" borderId="0" xfId="1" applyNumberFormat="1" applyFont="1" applyFill="1" applyBorder="1"/>
    <xf numFmtId="4" fontId="2" fillId="0" borderId="0" xfId="0" applyNumberFormat="1" applyFont="1"/>
    <xf numFmtId="169" fontId="2" fillId="0" borderId="0" xfId="0" applyNumberFormat="1" applyFont="1"/>
    <xf numFmtId="3" fontId="2" fillId="0" borderId="0" xfId="1" applyNumberFormat="1" applyFont="1" applyFill="1" applyBorder="1"/>
    <xf numFmtId="1" fontId="2" fillId="0" borderId="0" xfId="0" applyNumberFormat="1" applyFont="1"/>
    <xf numFmtId="165" fontId="2" fillId="0" borderId="0" xfId="0" applyNumberFormat="1" applyFont="1"/>
    <xf numFmtId="167" fontId="2" fillId="0" borderId="0" xfId="0" applyNumberFormat="1" applyFont="1" applyAlignment="1">
      <alignment horizontal="center"/>
    </xf>
    <xf numFmtId="49" fontId="2" fillId="0" borderId="0" xfId="0" applyNumberFormat="1" applyFont="1"/>
    <xf numFmtId="166" fontId="2" fillId="0" borderId="0" xfId="0" applyNumberFormat="1" applyFont="1"/>
    <xf numFmtId="168" fontId="2" fillId="0" borderId="0" xfId="0" applyNumberFormat="1" applyFont="1"/>
    <xf numFmtId="39" fontId="2" fillId="0" borderId="0" xfId="5" applyNumberFormat="1" applyFont="1" applyFill="1" applyBorder="1"/>
    <xf numFmtId="170" fontId="2" fillId="0" borderId="0" xfId="0" applyNumberFormat="1" applyFont="1"/>
    <xf numFmtId="0" fontId="4" fillId="0" borderId="0" xfId="0" applyFont="1" applyAlignment="1">
      <alignment horizontal="center"/>
    </xf>
    <xf numFmtId="0" fontId="2" fillId="0" borderId="0" xfId="0" applyFont="1" applyAlignment="1">
      <alignment horizontal="left" wrapText="1" readingOrder="1"/>
    </xf>
    <xf numFmtId="0" fontId="4" fillId="0" borderId="0" xfId="0" applyFont="1" applyAlignment="1">
      <alignment horizontal="left" wrapText="1" readingOrder="1"/>
    </xf>
    <xf numFmtId="0" fontId="7" fillId="0" borderId="0" xfId="0" applyFont="1" applyAlignment="1">
      <alignment horizontal="left" wrapText="1" readingOrder="1"/>
    </xf>
    <xf numFmtId="0" fontId="9" fillId="0" borderId="0" xfId="0" applyFont="1" applyAlignment="1">
      <alignment horizontal="right"/>
    </xf>
    <xf numFmtId="0" fontId="4" fillId="0" borderId="0" xfId="0" applyFont="1" applyAlignment="1">
      <alignment horizontal="center" wrapText="1"/>
    </xf>
    <xf numFmtId="0" fontId="0" fillId="0" borderId="0" xfId="0" applyAlignment="1">
      <alignment horizontal="left" wrapText="1" readingOrder="1"/>
    </xf>
    <xf numFmtId="0" fontId="4" fillId="0" borderId="0" xfId="0" applyFont="1" applyAlignment="1">
      <alignment horizontal="left"/>
    </xf>
    <xf numFmtId="0" fontId="19" fillId="6" borderId="8" xfId="10" applyFont="1" applyFill="1" applyBorder="1" applyAlignment="1">
      <alignment horizontal="center" vertical="center"/>
    </xf>
    <xf numFmtId="0" fontId="19" fillId="6" borderId="7" xfId="10" applyFont="1" applyFill="1" applyBorder="1" applyAlignment="1">
      <alignment horizontal="center" vertical="center"/>
    </xf>
    <xf numFmtId="0" fontId="19" fillId="6" borderId="6" xfId="10" applyFont="1" applyFill="1" applyBorder="1" applyAlignment="1">
      <alignment horizontal="center" vertical="center"/>
    </xf>
    <xf numFmtId="0" fontId="17" fillId="0" borderId="0" xfId="10" applyFont="1" applyAlignment="1">
      <alignment horizontal="center" vertical="center"/>
    </xf>
    <xf numFmtId="0" fontId="3" fillId="0" borderId="0" xfId="10" applyAlignment="1">
      <alignment horizontal="left" vertical="center" wrapText="1"/>
    </xf>
    <xf numFmtId="3" fontId="2" fillId="0" borderId="0" xfId="2" applyNumberFormat="1" applyFont="1" applyFill="1" applyBorder="1" applyAlignment="1">
      <alignment horizontal="center" vertical="center"/>
    </xf>
  </cellXfs>
  <cellStyles count="25">
    <cellStyle name="40% - Accent1 2" xfId="15" xr:uid="{D2C7C269-EC1B-4A4C-AB0E-794CA8CFAA07}"/>
    <cellStyle name="Comma" xfId="1" builtinId="3"/>
    <cellStyle name="Comma 2" xfId="2" xr:uid="{00000000-0005-0000-0000-000003000000}"/>
    <cellStyle name="Comma 3" xfId="3" xr:uid="{00000000-0005-0000-0000-000004000000}"/>
    <cellStyle name="Comma 4" xfId="4" xr:uid="{00000000-0005-0000-0000-000005000000}"/>
    <cellStyle name="Comma 5" xfId="23" xr:uid="{D0845A88-0F87-4247-BA8C-C70DBF9FC8FB}"/>
    <cellStyle name="Currency" xfId="5" builtinId="4"/>
    <cellStyle name="Currency 2" xfId="6" xr:uid="{00000000-0005-0000-0000-000007000000}"/>
    <cellStyle name="Currency 2 2" xfId="18" xr:uid="{7842299B-D6D8-426F-A3C1-C086C61BF42E}"/>
    <cellStyle name="Currency 3" xfId="7" xr:uid="{00000000-0005-0000-0000-000008000000}"/>
    <cellStyle name="Currency 4" xfId="8" xr:uid="{00000000-0005-0000-0000-000009000000}"/>
    <cellStyle name="Currency 5" xfId="9" xr:uid="{00000000-0005-0000-0000-00000A000000}"/>
    <cellStyle name="Currency 6" xfId="24" xr:uid="{0DCE528E-4F24-4F45-97E0-F777C580750C}"/>
    <cellStyle name="Currency 7" xfId="16" xr:uid="{DEB2297F-4130-4BC2-B9FE-B6EBB7AAD6A5}"/>
    <cellStyle name="Neutral 2" xfId="14" xr:uid="{2CBB114A-44B0-465F-9475-170D6828141E}"/>
    <cellStyle name="Normal" xfId="0" builtinId="0"/>
    <cellStyle name="Normal 2" xfId="10" xr:uid="{00000000-0005-0000-0000-00000D000000}"/>
    <cellStyle name="Normal 3" xfId="20" xr:uid="{E07D8230-7A5B-480B-A97F-5B3A89B875AB}"/>
    <cellStyle name="Normal 4" xfId="21" xr:uid="{912C635E-105A-4F79-AD48-A28939B80131}"/>
    <cellStyle name="Normal 5" xfId="19" xr:uid="{9852586E-07FA-459E-80EF-15B55CBC383C}"/>
    <cellStyle name="Normal 6" xfId="22" xr:uid="{AEE6BB95-37A4-46BD-8C03-EDAE3D723E7F}"/>
    <cellStyle name="Normal 7" xfId="13" xr:uid="{A81EC1EE-9BC5-4D88-8A77-7011BF400296}"/>
    <cellStyle name="Note 2" xfId="11" xr:uid="{00000000-0005-0000-0000-00000E000000}"/>
    <cellStyle name="Percent 2" xfId="12" xr:uid="{00000000-0005-0000-0000-00000F000000}"/>
    <cellStyle name="Percent 3" xfId="17" xr:uid="{DDC017BB-9750-4262-9701-F14F1BB30258}"/>
  </cellStyles>
  <dxfs count="124">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2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Drop" dropStyle="combo" dx="22" fmlaLink="C3" fmlaRange="Cities" noThreeD="1" sel="1" val="0"/>
</file>

<file path=xl/ctrlProps/ctrlProp2.xml><?xml version="1.0" encoding="utf-8"?>
<formControlPr xmlns="http://schemas.microsoft.com/office/spreadsheetml/2009/9/main" objectType="Drop" dropStyle="combo" dx="22" fmlaLink="C4" fmlaRange="Cities" noThreeD="1" sel="297" val="289"/>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123825</xdr:colOff>
      <xdr:row>3</xdr:row>
      <xdr:rowOff>95250</xdr:rowOff>
    </xdr:to>
    <xdr:pic>
      <xdr:nvPicPr>
        <xdr:cNvPr id="9487" name="Picture 2" descr="C2ERLogo">
          <a:extLst>
            <a:ext uri="{FF2B5EF4-FFF2-40B4-BE49-F238E27FC236}">
              <a16:creationId xmlns:a16="http://schemas.microsoft.com/office/drawing/2014/main" id="{00000000-0008-0000-0000-00000F2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943350" cy="6096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180975</xdr:colOff>
      <xdr:row>4</xdr:row>
      <xdr:rowOff>114300</xdr:rowOff>
    </xdr:to>
    <xdr:pic>
      <xdr:nvPicPr>
        <xdr:cNvPr id="2390" name="Picture 2" descr="C2ERLogo">
          <a:extLst>
            <a:ext uri="{FF2B5EF4-FFF2-40B4-BE49-F238E27FC236}">
              <a16:creationId xmlns:a16="http://schemas.microsoft.com/office/drawing/2014/main" id="{00000000-0008-0000-0100-0000560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867150" cy="7620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2</xdr:row>
          <xdr:rowOff>0</xdr:rowOff>
        </xdr:from>
        <xdr:to>
          <xdr:col>3</xdr:col>
          <xdr:colOff>0</xdr:colOff>
          <xdr:row>3</xdr:row>
          <xdr:rowOff>0</xdr:rowOff>
        </xdr:to>
        <xdr:sp macro="" textlink="">
          <xdr:nvSpPr>
            <xdr:cNvPr id="10241" name="MovingFrom"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xdr:row>
          <xdr:rowOff>0</xdr:rowOff>
        </xdr:from>
        <xdr:to>
          <xdr:col>3</xdr:col>
          <xdr:colOff>0</xdr:colOff>
          <xdr:row>4</xdr:row>
          <xdr:rowOff>0</xdr:rowOff>
        </xdr:to>
        <xdr:sp macro="" textlink="">
          <xdr:nvSpPr>
            <xdr:cNvPr id="10242" name="MovingTo"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0070C0"/>
  </sheetPr>
  <dimension ref="A1:I49"/>
  <sheetViews>
    <sheetView topLeftCell="A43" zoomScaleNormal="100" workbookViewId="0">
      <selection activeCell="A6" sqref="A6:I14"/>
    </sheetView>
  </sheetViews>
  <sheetFormatPr defaultRowHeight="12.75" x14ac:dyDescent="0.2"/>
  <cols>
    <col min="2" max="2" width="17.140625" customWidth="1"/>
    <col min="6" max="6" width="17.140625" customWidth="1"/>
    <col min="9" max="9" width="11.5703125" customWidth="1"/>
  </cols>
  <sheetData>
    <row r="1" spans="1:9" x14ac:dyDescent="0.2">
      <c r="A1" s="14" t="s">
        <v>0</v>
      </c>
    </row>
    <row r="3" spans="1:9" ht="15.75" x14ac:dyDescent="0.25">
      <c r="G3" s="106" t="s">
        <v>870</v>
      </c>
      <c r="H3" s="106"/>
      <c r="I3" s="106"/>
    </row>
    <row r="4" spans="1:9" ht="15.75" x14ac:dyDescent="0.25">
      <c r="G4" s="106" t="s">
        <v>871</v>
      </c>
      <c r="H4" s="106"/>
      <c r="I4" s="106"/>
    </row>
    <row r="6" spans="1:9" ht="23.25" customHeight="1" x14ac:dyDescent="0.2">
      <c r="A6" s="107" t="s">
        <v>872</v>
      </c>
      <c r="B6" s="107"/>
      <c r="C6" s="107"/>
      <c r="D6" s="107"/>
      <c r="E6" s="107"/>
      <c r="F6" s="107"/>
      <c r="G6" s="107"/>
      <c r="H6" s="107"/>
      <c r="I6" s="107"/>
    </row>
    <row r="7" spans="1:9" x14ac:dyDescent="0.2">
      <c r="A7" s="107"/>
      <c r="B7" s="107"/>
      <c r="C7" s="107"/>
      <c r="D7" s="107"/>
      <c r="E7" s="107"/>
      <c r="F7" s="107"/>
      <c r="G7" s="107"/>
      <c r="H7" s="107"/>
      <c r="I7" s="107"/>
    </row>
    <row r="8" spans="1:9" x14ac:dyDescent="0.2">
      <c r="A8" s="107"/>
      <c r="B8" s="107"/>
      <c r="C8" s="107"/>
      <c r="D8" s="107"/>
      <c r="E8" s="107"/>
      <c r="F8" s="107"/>
      <c r="G8" s="107"/>
      <c r="H8" s="107"/>
      <c r="I8" s="107"/>
    </row>
    <row r="9" spans="1:9" x14ac:dyDescent="0.2">
      <c r="A9" s="107"/>
      <c r="B9" s="107"/>
      <c r="C9" s="107"/>
      <c r="D9" s="107"/>
      <c r="E9" s="107"/>
      <c r="F9" s="107"/>
      <c r="G9" s="107"/>
      <c r="H9" s="107"/>
      <c r="I9" s="107"/>
    </row>
    <row r="10" spans="1:9" x14ac:dyDescent="0.2">
      <c r="A10" s="107"/>
      <c r="B10" s="107"/>
      <c r="C10" s="107"/>
      <c r="D10" s="107"/>
      <c r="E10" s="107"/>
      <c r="F10" s="107"/>
      <c r="G10" s="107"/>
      <c r="H10" s="107"/>
      <c r="I10" s="107"/>
    </row>
    <row r="11" spans="1:9" x14ac:dyDescent="0.2">
      <c r="A11" s="107"/>
      <c r="B11" s="107"/>
      <c r="C11" s="107"/>
      <c r="D11" s="107"/>
      <c r="E11" s="107"/>
      <c r="F11" s="107"/>
      <c r="G11" s="107"/>
      <c r="H11" s="107"/>
      <c r="I11" s="107"/>
    </row>
    <row r="12" spans="1:9" x14ac:dyDescent="0.2">
      <c r="A12" s="107"/>
      <c r="B12" s="107"/>
      <c r="C12" s="107"/>
      <c r="D12" s="107"/>
      <c r="E12" s="107"/>
      <c r="F12" s="107"/>
      <c r="G12" s="107"/>
      <c r="H12" s="107"/>
      <c r="I12" s="107"/>
    </row>
    <row r="13" spans="1:9" x14ac:dyDescent="0.2">
      <c r="A13" s="107"/>
      <c r="B13" s="107"/>
      <c r="C13" s="107"/>
      <c r="D13" s="107"/>
      <c r="E13" s="107"/>
      <c r="F13" s="107"/>
      <c r="G13" s="107"/>
      <c r="H13" s="107"/>
      <c r="I13" s="107"/>
    </row>
    <row r="14" spans="1:9" x14ac:dyDescent="0.2">
      <c r="A14" s="107"/>
      <c r="B14" s="107"/>
      <c r="C14" s="107"/>
      <c r="D14" s="107"/>
      <c r="E14" s="107"/>
      <c r="F14" s="107"/>
      <c r="G14" s="107"/>
      <c r="H14" s="107"/>
      <c r="I14" s="107"/>
    </row>
    <row r="15" spans="1:9" s="1" customFormat="1" ht="75" customHeight="1" x14ac:dyDescent="0.2">
      <c r="A15" s="104" t="s">
        <v>1</v>
      </c>
      <c r="B15" s="108"/>
      <c r="C15" s="108"/>
      <c r="D15" s="108"/>
      <c r="E15" s="108"/>
      <c r="F15" s="108"/>
      <c r="G15" s="108"/>
      <c r="H15" s="108"/>
      <c r="I15" s="108"/>
    </row>
    <row r="16" spans="1:9" s="1" customFormat="1" ht="47.25" customHeight="1" x14ac:dyDescent="0.2">
      <c r="A16" s="104" t="s">
        <v>2</v>
      </c>
      <c r="B16" s="108"/>
      <c r="C16" s="108"/>
      <c r="D16" s="108"/>
      <c r="E16" s="108"/>
      <c r="F16" s="108"/>
      <c r="G16" s="108"/>
      <c r="H16" s="108"/>
      <c r="I16" s="108"/>
    </row>
    <row r="17" spans="1:9" ht="57.75" customHeight="1" x14ac:dyDescent="0.2">
      <c r="A17" s="104" t="s">
        <v>3</v>
      </c>
      <c r="B17" s="104"/>
      <c r="C17" s="104"/>
      <c r="D17" s="104"/>
      <c r="E17" s="104"/>
      <c r="F17" s="104"/>
      <c r="G17" s="104"/>
      <c r="H17" s="104"/>
      <c r="I17" s="104"/>
    </row>
    <row r="18" spans="1:9" ht="60.75" customHeight="1" x14ac:dyDescent="0.2">
      <c r="A18" s="103" t="s">
        <v>873</v>
      </c>
      <c r="B18" s="103"/>
      <c r="C18" s="103"/>
      <c r="D18" s="103"/>
      <c r="E18" s="103"/>
      <c r="F18" s="103"/>
      <c r="G18" s="103"/>
      <c r="H18" s="103"/>
      <c r="I18" s="103"/>
    </row>
    <row r="19" spans="1:9" ht="52.5" customHeight="1" x14ac:dyDescent="0.2">
      <c r="A19" s="103" t="s">
        <v>4</v>
      </c>
      <c r="B19" s="103"/>
      <c r="C19" s="103"/>
      <c r="D19" s="103"/>
      <c r="E19" s="103"/>
      <c r="F19" s="103"/>
      <c r="G19" s="103"/>
      <c r="H19" s="103"/>
      <c r="I19" s="103"/>
    </row>
    <row r="20" spans="1:9" ht="68.25" customHeight="1" x14ac:dyDescent="0.2">
      <c r="A20" s="104" t="s">
        <v>5</v>
      </c>
      <c r="B20" s="103"/>
      <c r="C20" s="103"/>
      <c r="D20" s="103"/>
      <c r="E20" s="103"/>
      <c r="F20" s="103"/>
      <c r="G20" s="103"/>
      <c r="H20" s="103"/>
      <c r="I20" s="103"/>
    </row>
    <row r="21" spans="1:9" ht="48.75" customHeight="1" x14ac:dyDescent="0.2">
      <c r="A21" s="104" t="s">
        <v>6</v>
      </c>
      <c r="B21" s="103"/>
      <c r="C21" s="103"/>
      <c r="D21" s="103"/>
      <c r="E21" s="103"/>
      <c r="F21" s="103"/>
      <c r="G21" s="103"/>
      <c r="H21" s="103"/>
      <c r="I21" s="103"/>
    </row>
    <row r="22" spans="1:9" ht="37.5" customHeight="1" x14ac:dyDescent="0.2">
      <c r="A22" s="104" t="s">
        <v>7</v>
      </c>
      <c r="B22" s="103"/>
      <c r="C22" s="103"/>
      <c r="D22" s="103"/>
      <c r="E22" s="103"/>
      <c r="F22" s="103"/>
      <c r="G22" s="103"/>
      <c r="H22" s="103"/>
      <c r="I22" s="103"/>
    </row>
    <row r="23" spans="1:9" ht="83.25" customHeight="1" x14ac:dyDescent="0.2">
      <c r="A23" s="104" t="s">
        <v>8</v>
      </c>
      <c r="B23" s="103"/>
      <c r="C23" s="103"/>
      <c r="D23" s="103"/>
      <c r="E23" s="103"/>
      <c r="F23" s="103"/>
      <c r="G23" s="103"/>
      <c r="H23" s="103"/>
      <c r="I23" s="103"/>
    </row>
    <row r="24" spans="1:9" ht="23.25" customHeight="1" x14ac:dyDescent="0.2">
      <c r="A24" s="104" t="s">
        <v>9</v>
      </c>
      <c r="B24" s="103"/>
      <c r="C24" s="103"/>
      <c r="D24" s="103"/>
      <c r="E24" s="103"/>
      <c r="F24" s="103"/>
      <c r="G24" s="103"/>
      <c r="H24" s="103"/>
      <c r="I24" s="103"/>
    </row>
    <row r="25" spans="1:9" ht="84.75" customHeight="1" x14ac:dyDescent="0.2">
      <c r="A25" s="105" t="s">
        <v>10</v>
      </c>
      <c r="B25" s="103"/>
      <c r="C25" s="103"/>
      <c r="D25" s="103"/>
      <c r="E25" s="103"/>
      <c r="F25" s="103"/>
      <c r="G25" s="103"/>
      <c r="H25" s="103"/>
      <c r="I25" s="103"/>
    </row>
    <row r="26" spans="1:9" ht="48" customHeight="1" x14ac:dyDescent="0.2">
      <c r="A26" s="103" t="s">
        <v>11</v>
      </c>
      <c r="B26" s="103"/>
      <c r="C26" s="103"/>
      <c r="D26" s="103"/>
      <c r="E26" s="103"/>
      <c r="F26" s="103"/>
      <c r="G26" s="103"/>
      <c r="H26" s="103"/>
      <c r="I26" s="103"/>
    </row>
    <row r="27" spans="1:9" ht="73.5" customHeight="1" x14ac:dyDescent="0.2">
      <c r="A27" s="104" t="s">
        <v>12</v>
      </c>
      <c r="B27" s="103"/>
      <c r="C27" s="103"/>
      <c r="D27" s="103"/>
      <c r="E27" s="103"/>
      <c r="F27" s="103"/>
      <c r="G27" s="103"/>
      <c r="H27" s="103"/>
      <c r="I27" s="103"/>
    </row>
    <row r="28" spans="1:9" ht="30.75" customHeight="1" x14ac:dyDescent="0.2">
      <c r="A28" s="104" t="s">
        <v>13</v>
      </c>
      <c r="B28" s="103"/>
      <c r="C28" s="103"/>
      <c r="D28" s="103"/>
      <c r="E28" s="103"/>
      <c r="F28" s="103"/>
      <c r="G28" s="103"/>
      <c r="H28" s="103"/>
      <c r="I28" s="103"/>
    </row>
    <row r="29" spans="1:9" ht="30.75" customHeight="1" x14ac:dyDescent="0.2">
      <c r="A29" s="104" t="s">
        <v>14</v>
      </c>
      <c r="B29" s="103"/>
      <c r="C29" s="103"/>
      <c r="D29" s="103"/>
      <c r="E29" s="103"/>
      <c r="F29" s="103"/>
      <c r="G29" s="103"/>
      <c r="H29" s="103"/>
      <c r="I29" s="103"/>
    </row>
    <row r="30" spans="1:9" ht="72.75" customHeight="1" x14ac:dyDescent="0.2">
      <c r="A30" s="104" t="s">
        <v>15</v>
      </c>
      <c r="B30" s="104"/>
      <c r="C30" s="104"/>
      <c r="D30" s="104"/>
      <c r="E30" s="104"/>
      <c r="F30" s="104"/>
      <c r="G30" s="104"/>
      <c r="H30" s="104"/>
      <c r="I30" s="104"/>
    </row>
    <row r="31" spans="1:9" ht="27" customHeight="1" x14ac:dyDescent="0.2">
      <c r="A31" s="103" t="s">
        <v>16</v>
      </c>
      <c r="B31" s="103"/>
      <c r="C31" s="103"/>
      <c r="D31" s="103"/>
      <c r="E31" s="103"/>
      <c r="F31" s="103"/>
      <c r="G31" s="103"/>
      <c r="H31" s="103"/>
      <c r="I31" s="103"/>
    </row>
    <row r="32" spans="1:9" ht="20.25" customHeight="1" x14ac:dyDescent="0.2">
      <c r="A32" s="103" t="s">
        <v>17</v>
      </c>
      <c r="B32" s="103"/>
      <c r="C32" s="103"/>
      <c r="D32" s="103"/>
      <c r="E32" s="103"/>
      <c r="F32" s="103"/>
      <c r="G32" s="103"/>
      <c r="H32" s="103"/>
      <c r="I32" s="103"/>
    </row>
    <row r="33" spans="1:9" ht="72" customHeight="1" x14ac:dyDescent="0.2">
      <c r="A33" s="104" t="s">
        <v>18</v>
      </c>
      <c r="B33" s="103"/>
      <c r="C33" s="103"/>
      <c r="D33" s="103"/>
      <c r="E33" s="103"/>
      <c r="F33" s="103"/>
      <c r="G33" s="103"/>
      <c r="H33" s="103"/>
      <c r="I33" s="103"/>
    </row>
    <row r="34" spans="1:9" ht="18" customHeight="1" x14ac:dyDescent="0.2">
      <c r="A34" s="28" t="s">
        <v>19</v>
      </c>
      <c r="B34" s="28"/>
      <c r="C34" s="28"/>
      <c r="D34" s="28"/>
      <c r="E34" s="28"/>
      <c r="F34" s="28"/>
      <c r="G34" s="28"/>
      <c r="H34" s="28"/>
      <c r="I34" s="28"/>
    </row>
    <row r="35" spans="1:9" ht="48" customHeight="1" x14ac:dyDescent="0.2">
      <c r="A35" s="103" t="s">
        <v>20</v>
      </c>
      <c r="B35" s="103"/>
      <c r="C35" s="103"/>
      <c r="D35" s="103"/>
      <c r="E35" s="103"/>
      <c r="F35" s="103"/>
      <c r="G35" s="103"/>
      <c r="H35" s="103"/>
      <c r="I35" s="103"/>
    </row>
    <row r="36" spans="1:9" ht="21.75" customHeight="1" x14ac:dyDescent="0.2">
      <c r="A36" s="103" t="s">
        <v>21</v>
      </c>
      <c r="B36" s="103"/>
      <c r="C36" s="103"/>
      <c r="D36" s="103"/>
      <c r="E36" s="103"/>
      <c r="F36" s="103"/>
      <c r="G36" s="103"/>
      <c r="H36" s="103"/>
      <c r="I36" s="103"/>
    </row>
    <row r="37" spans="1:9" ht="116.25" customHeight="1" x14ac:dyDescent="0.2">
      <c r="A37" s="104" t="s">
        <v>22</v>
      </c>
      <c r="B37" s="103"/>
      <c r="C37" s="103"/>
      <c r="D37" s="103"/>
      <c r="E37" s="103"/>
      <c r="F37" s="103"/>
      <c r="G37" s="103"/>
      <c r="H37" s="103"/>
      <c r="I37" s="103"/>
    </row>
    <row r="38" spans="1:9" ht="16.5" customHeight="1" x14ac:dyDescent="0.2">
      <c r="A38" s="5"/>
      <c r="B38" s="88"/>
      <c r="C38" s="88"/>
      <c r="D38" s="88"/>
      <c r="E38" s="88"/>
      <c r="F38" s="88"/>
      <c r="G38" s="88"/>
      <c r="H38" s="88"/>
      <c r="I38" s="88"/>
    </row>
    <row r="40" spans="1:9" x14ac:dyDescent="0.2">
      <c r="A40" s="102" t="s">
        <v>23</v>
      </c>
      <c r="B40" s="102"/>
      <c r="C40" s="102"/>
      <c r="D40" s="102"/>
      <c r="E40" s="102"/>
      <c r="F40" s="102"/>
      <c r="G40" s="102"/>
      <c r="H40" s="102"/>
      <c r="I40" s="102"/>
    </row>
    <row r="41" spans="1:9" ht="50.25" customHeight="1" x14ac:dyDescent="0.2">
      <c r="A41" s="103" t="s">
        <v>24</v>
      </c>
      <c r="B41" s="103"/>
      <c r="C41" s="103"/>
      <c r="D41" s="103"/>
      <c r="E41" s="103"/>
      <c r="F41" s="103"/>
      <c r="G41" s="103"/>
      <c r="H41" s="103"/>
      <c r="I41" s="103"/>
    </row>
    <row r="42" spans="1:9" ht="39" customHeight="1" x14ac:dyDescent="0.2">
      <c r="A42" s="103" t="s">
        <v>25</v>
      </c>
      <c r="B42" s="103"/>
      <c r="C42" s="103"/>
      <c r="D42" s="103"/>
      <c r="E42" s="103"/>
      <c r="F42" s="103"/>
      <c r="G42" s="103"/>
      <c r="H42" s="103"/>
      <c r="I42" s="103"/>
    </row>
    <row r="43" spans="1:9" ht="34.5" customHeight="1" x14ac:dyDescent="0.2">
      <c r="A43" s="103" t="s">
        <v>26</v>
      </c>
      <c r="B43" s="103"/>
      <c r="C43" s="103"/>
      <c r="D43" s="103"/>
      <c r="E43" s="103"/>
      <c r="F43" s="103"/>
      <c r="G43" s="103"/>
      <c r="H43" s="103"/>
      <c r="I43" s="103"/>
    </row>
    <row r="44" spans="1:9" ht="33.75" customHeight="1" x14ac:dyDescent="0.2">
      <c r="A44" s="103" t="s">
        <v>27</v>
      </c>
      <c r="B44" s="103"/>
      <c r="C44" s="103"/>
      <c r="D44" s="103"/>
      <c r="E44" s="103"/>
      <c r="F44" s="103"/>
      <c r="G44" s="103"/>
      <c r="H44" s="103"/>
      <c r="I44" s="103"/>
    </row>
    <row r="46" spans="1:9" ht="12.75" customHeight="1" x14ac:dyDescent="0.2"/>
    <row r="47" spans="1:9" ht="139.5" customHeight="1" x14ac:dyDescent="0.2"/>
    <row r="49" ht="25.5" customHeight="1" x14ac:dyDescent="0.2"/>
  </sheetData>
  <mergeCells count="30">
    <mergeCell ref="G3:I3"/>
    <mergeCell ref="G4:I4"/>
    <mergeCell ref="A6:I14"/>
    <mergeCell ref="A15:I15"/>
    <mergeCell ref="A16:I16"/>
    <mergeCell ref="A17:I17"/>
    <mergeCell ref="A18:I18"/>
    <mergeCell ref="A19:I19"/>
    <mergeCell ref="A20:I20"/>
    <mergeCell ref="A21:I21"/>
    <mergeCell ref="A22:I22"/>
    <mergeCell ref="A23:I23"/>
    <mergeCell ref="A24:I24"/>
    <mergeCell ref="A25:I25"/>
    <mergeCell ref="A26:I26"/>
    <mergeCell ref="A27:I27"/>
    <mergeCell ref="A28:I28"/>
    <mergeCell ref="A29:I29"/>
    <mergeCell ref="A30:I30"/>
    <mergeCell ref="A31:I31"/>
    <mergeCell ref="A32:I32"/>
    <mergeCell ref="A33:I33"/>
    <mergeCell ref="A35:I35"/>
    <mergeCell ref="A36:I36"/>
    <mergeCell ref="A37:I37"/>
    <mergeCell ref="A40:I40"/>
    <mergeCell ref="A41:I41"/>
    <mergeCell ref="A42:I42"/>
    <mergeCell ref="A43:I43"/>
    <mergeCell ref="A44:I44"/>
  </mergeCells>
  <pageMargins left="0.75" right="0.75" top="1" bottom="1" header="0.5" footer="0.5"/>
  <pageSetup scale="90" orientation="portrait" r:id="rId1"/>
  <headerFooter alignWithMargins="0"/>
  <rowBreaks count="1" manualBreakCount="1">
    <brk id="4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6:L40"/>
  <sheetViews>
    <sheetView zoomScaleNormal="100" workbookViewId="0"/>
  </sheetViews>
  <sheetFormatPr defaultRowHeight="12.75" x14ac:dyDescent="0.2"/>
  <cols>
    <col min="2" max="2" width="15.28515625" bestFit="1" customWidth="1"/>
    <col min="6" max="6" width="20" customWidth="1"/>
  </cols>
  <sheetData>
    <row r="6" spans="1:12" x14ac:dyDescent="0.2">
      <c r="A6" s="24"/>
      <c r="B6" s="24"/>
      <c r="C6" s="24"/>
      <c r="D6" s="24"/>
      <c r="E6" s="24"/>
      <c r="F6" s="24"/>
      <c r="G6" s="24"/>
      <c r="H6" s="24"/>
    </row>
    <row r="7" spans="1:12" x14ac:dyDescent="0.2">
      <c r="A7" s="109" t="s">
        <v>28</v>
      </c>
      <c r="B7" s="109"/>
      <c r="C7" s="109"/>
      <c r="D7" s="109"/>
      <c r="E7" s="109"/>
      <c r="F7" s="109"/>
      <c r="G7" s="109"/>
      <c r="H7" s="109"/>
      <c r="J7" s="16"/>
      <c r="L7" s="38"/>
    </row>
    <row r="8" spans="1:12" ht="25.5" customHeight="1" x14ac:dyDescent="0.2">
      <c r="A8" s="103" t="s">
        <v>874</v>
      </c>
      <c r="B8" s="103"/>
      <c r="C8" s="103"/>
      <c r="D8" s="103"/>
      <c r="E8" s="103"/>
      <c r="F8" s="103"/>
      <c r="G8" s="103"/>
      <c r="H8" s="103"/>
      <c r="J8" s="16"/>
      <c r="L8" s="38"/>
    </row>
    <row r="9" spans="1:12" x14ac:dyDescent="0.2">
      <c r="A9" s="3"/>
      <c r="J9" s="16"/>
      <c r="L9" s="38"/>
    </row>
    <row r="10" spans="1:12" ht="25.5" x14ac:dyDescent="0.2">
      <c r="A10" s="4" t="s">
        <v>29</v>
      </c>
      <c r="B10" s="28" t="s">
        <v>30</v>
      </c>
      <c r="C10" s="2" t="s">
        <v>31</v>
      </c>
      <c r="E10" s="4" t="s">
        <v>29</v>
      </c>
      <c r="F10" s="28" t="s">
        <v>30</v>
      </c>
      <c r="G10" s="2" t="s">
        <v>31</v>
      </c>
      <c r="J10" s="16"/>
      <c r="L10" s="38"/>
    </row>
    <row r="11" spans="1:12" x14ac:dyDescent="0.2">
      <c r="A11" s="2">
        <v>1</v>
      </c>
      <c r="B11" t="s">
        <v>32</v>
      </c>
      <c r="C11" s="85">
        <v>2.6922000000000001E-2</v>
      </c>
      <c r="D11" s="38"/>
      <c r="E11" s="2">
        <v>29</v>
      </c>
      <c r="F11" s="28" t="s">
        <v>33</v>
      </c>
      <c r="G11" s="2" t="s">
        <v>34</v>
      </c>
      <c r="J11" s="16"/>
      <c r="L11" s="38"/>
    </row>
    <row r="12" spans="1:12" x14ac:dyDescent="0.2">
      <c r="A12" s="2">
        <v>2</v>
      </c>
      <c r="B12" t="s">
        <v>35</v>
      </c>
      <c r="C12" s="85">
        <v>2.6922000000000001E-2</v>
      </c>
      <c r="D12" s="38"/>
      <c r="E12" s="2">
        <v>30</v>
      </c>
      <c r="F12" s="28" t="s">
        <v>36</v>
      </c>
      <c r="G12" s="2" t="s">
        <v>34</v>
      </c>
      <c r="J12" s="16"/>
      <c r="L12" s="38"/>
    </row>
    <row r="13" spans="1:12" x14ac:dyDescent="0.2">
      <c r="A13" s="2">
        <v>3</v>
      </c>
      <c r="B13" t="s">
        <v>37</v>
      </c>
      <c r="C13" s="85">
        <v>3.6167999999999999E-2</v>
      </c>
      <c r="D13" s="38"/>
      <c r="E13" s="2" t="s">
        <v>38</v>
      </c>
      <c r="F13" s="28" t="s">
        <v>39</v>
      </c>
      <c r="G13" s="86">
        <v>0.56461799999999995</v>
      </c>
      <c r="J13" s="16"/>
      <c r="L13" s="38"/>
    </row>
    <row r="14" spans="1:12" x14ac:dyDescent="0.2">
      <c r="A14" s="2">
        <v>4</v>
      </c>
      <c r="B14" t="s">
        <v>40</v>
      </c>
      <c r="C14" s="85">
        <v>3.61E-2</v>
      </c>
      <c r="D14" s="38"/>
      <c r="E14" s="2">
        <v>31</v>
      </c>
      <c r="F14" s="28" t="s">
        <v>41</v>
      </c>
      <c r="G14" s="86">
        <v>0.43538199999999999</v>
      </c>
      <c r="J14" s="16"/>
      <c r="L14" s="38"/>
    </row>
    <row r="15" spans="1:12" x14ac:dyDescent="0.2">
      <c r="A15" s="2">
        <v>5</v>
      </c>
      <c r="B15" t="s">
        <v>42</v>
      </c>
      <c r="C15" s="85">
        <v>3.4604999999999997E-2</v>
      </c>
      <c r="D15" s="38"/>
      <c r="E15" s="2">
        <v>32</v>
      </c>
      <c r="F15" s="28" t="s">
        <v>43</v>
      </c>
      <c r="G15" s="86">
        <v>0.38023299999999999</v>
      </c>
      <c r="J15" s="16"/>
      <c r="L15" s="38"/>
    </row>
    <row r="16" spans="1:12" x14ac:dyDescent="0.2">
      <c r="A16" s="2">
        <v>6</v>
      </c>
      <c r="B16" t="s">
        <v>44</v>
      </c>
      <c r="C16" s="85">
        <v>2.597E-2</v>
      </c>
      <c r="D16" s="38"/>
      <c r="E16" s="2">
        <v>33</v>
      </c>
      <c r="F16" s="28" t="s">
        <v>45</v>
      </c>
      <c r="G16" s="86">
        <v>0.61976699999999996</v>
      </c>
      <c r="J16" s="16"/>
      <c r="L16" s="38"/>
    </row>
    <row r="17" spans="1:12" x14ac:dyDescent="0.2">
      <c r="A17" s="2">
        <v>7</v>
      </c>
      <c r="B17" t="s">
        <v>46</v>
      </c>
      <c r="C17" s="85">
        <v>1.2033E-2</v>
      </c>
      <c r="D17" s="38"/>
      <c r="E17" s="2">
        <v>34</v>
      </c>
      <c r="F17" s="28" t="s">
        <v>47</v>
      </c>
      <c r="G17" s="86">
        <v>0.106096</v>
      </c>
      <c r="J17" s="16"/>
      <c r="L17" s="38"/>
    </row>
    <row r="18" spans="1:12" x14ac:dyDescent="0.2">
      <c r="A18" s="2">
        <v>8</v>
      </c>
      <c r="B18" t="s">
        <v>48</v>
      </c>
      <c r="C18" s="85">
        <v>3.0720000000000001E-3</v>
      </c>
      <c r="D18" s="38"/>
      <c r="E18" s="2">
        <v>35</v>
      </c>
      <c r="F18" s="28" t="s">
        <v>49</v>
      </c>
      <c r="G18" s="86">
        <v>0.233041</v>
      </c>
      <c r="J18" s="16"/>
      <c r="L18" s="38"/>
    </row>
    <row r="19" spans="1:12" x14ac:dyDescent="0.2">
      <c r="A19" s="2">
        <v>9</v>
      </c>
      <c r="B19" t="s">
        <v>50</v>
      </c>
      <c r="C19" s="85">
        <v>6.2479E-2</v>
      </c>
      <c r="D19" s="38"/>
      <c r="E19" s="2">
        <v>36</v>
      </c>
      <c r="F19" s="28" t="s">
        <v>51</v>
      </c>
      <c r="G19" s="86">
        <v>0.35333399999999998</v>
      </c>
      <c r="J19" s="16"/>
      <c r="L19" s="38"/>
    </row>
    <row r="20" spans="1:12" x14ac:dyDescent="0.2">
      <c r="A20" s="2">
        <v>10</v>
      </c>
      <c r="B20" t="s">
        <v>52</v>
      </c>
      <c r="C20" s="85">
        <v>3.4411999999999998E-2</v>
      </c>
      <c r="D20" s="38"/>
      <c r="E20" s="2">
        <v>37</v>
      </c>
      <c r="F20" s="28" t="s">
        <v>53</v>
      </c>
      <c r="G20" s="86">
        <v>0.109914</v>
      </c>
      <c r="J20" s="16"/>
      <c r="L20" s="38"/>
    </row>
    <row r="21" spans="1:12" x14ac:dyDescent="0.2">
      <c r="A21" s="2">
        <v>11</v>
      </c>
      <c r="B21" t="s">
        <v>54</v>
      </c>
      <c r="C21" s="85">
        <v>6.8054000000000003E-2</v>
      </c>
      <c r="D21" s="38"/>
      <c r="E21" s="2">
        <v>38</v>
      </c>
      <c r="F21" s="28" t="s">
        <v>55</v>
      </c>
      <c r="G21" s="86">
        <v>0.19761500000000001</v>
      </c>
      <c r="J21" s="16"/>
      <c r="L21" s="38"/>
    </row>
    <row r="22" spans="1:12" x14ac:dyDescent="0.2">
      <c r="A22" s="2">
        <v>12</v>
      </c>
      <c r="B22" t="s">
        <v>56</v>
      </c>
      <c r="C22" s="85">
        <v>2.6162999999999999E-2</v>
      </c>
      <c r="D22" s="38"/>
      <c r="E22" s="2">
        <v>39</v>
      </c>
      <c r="F22" s="28" t="s">
        <v>57</v>
      </c>
      <c r="G22" s="86">
        <v>0.10140200000000001</v>
      </c>
      <c r="J22" s="16"/>
      <c r="L22" s="38"/>
    </row>
    <row r="23" spans="1:12" x14ac:dyDescent="0.2">
      <c r="A23" s="2">
        <v>13</v>
      </c>
      <c r="B23" t="s">
        <v>58</v>
      </c>
      <c r="C23" s="85">
        <v>7.8115000000000004E-2</v>
      </c>
      <c r="D23" s="38"/>
      <c r="E23" s="2">
        <v>40</v>
      </c>
      <c r="F23" s="28" t="s">
        <v>59</v>
      </c>
      <c r="G23" s="86">
        <v>0.10140200000000001</v>
      </c>
      <c r="J23" s="16"/>
      <c r="L23" s="38"/>
    </row>
    <row r="24" spans="1:12" x14ac:dyDescent="0.2">
      <c r="A24" s="2">
        <v>14</v>
      </c>
      <c r="B24" t="s">
        <v>60</v>
      </c>
      <c r="C24" s="85">
        <v>8.5800000000000008E-3</v>
      </c>
      <c r="D24" s="38"/>
      <c r="E24" s="2">
        <v>41</v>
      </c>
      <c r="F24" s="28" t="s">
        <v>61</v>
      </c>
      <c r="G24" s="86">
        <v>0.10140200000000001</v>
      </c>
      <c r="J24" s="16"/>
      <c r="L24" s="38"/>
    </row>
    <row r="25" spans="1:12" x14ac:dyDescent="0.2">
      <c r="A25" s="2">
        <v>15</v>
      </c>
      <c r="B25" t="s">
        <v>62</v>
      </c>
      <c r="C25" s="85">
        <v>5.2294E-2</v>
      </c>
      <c r="D25" s="38"/>
      <c r="E25" s="2">
        <v>42</v>
      </c>
      <c r="F25" s="28" t="s">
        <v>63</v>
      </c>
      <c r="G25" s="86">
        <v>3.4339000000000001E-2</v>
      </c>
      <c r="J25" s="16"/>
      <c r="L25" s="38"/>
    </row>
    <row r="26" spans="1:12" x14ac:dyDescent="0.2">
      <c r="A26" s="2">
        <v>16</v>
      </c>
      <c r="B26" t="s">
        <v>64</v>
      </c>
      <c r="C26" s="85">
        <v>3.1205E-2</v>
      </c>
      <c r="D26" s="38"/>
      <c r="E26" s="2">
        <v>43</v>
      </c>
      <c r="F26" s="28" t="s">
        <v>65</v>
      </c>
      <c r="G26" s="86">
        <v>3.4339000000000001E-2</v>
      </c>
      <c r="J26" s="16"/>
      <c r="L26" s="38"/>
    </row>
    <row r="27" spans="1:12" x14ac:dyDescent="0.2">
      <c r="A27" s="2">
        <v>17</v>
      </c>
      <c r="B27" t="s">
        <v>66</v>
      </c>
      <c r="C27" s="85">
        <v>4.1334999999999997E-2</v>
      </c>
      <c r="D27" s="38"/>
      <c r="E27" s="2">
        <v>44</v>
      </c>
      <c r="F27" s="28" t="s">
        <v>67</v>
      </c>
      <c r="G27" s="86">
        <v>4.7819999999999998E-3</v>
      </c>
      <c r="J27" s="16"/>
      <c r="L27" s="38"/>
    </row>
    <row r="28" spans="1:12" x14ac:dyDescent="0.2">
      <c r="A28" s="2">
        <v>18</v>
      </c>
      <c r="B28" t="s">
        <v>68</v>
      </c>
      <c r="C28" s="85">
        <v>1.7743999999999999E-2</v>
      </c>
      <c r="D28" s="38"/>
      <c r="E28" s="2">
        <v>45</v>
      </c>
      <c r="F28" s="28" t="s">
        <v>69</v>
      </c>
      <c r="G28" s="86">
        <v>8.0669999999999995E-3</v>
      </c>
      <c r="J28" s="16"/>
      <c r="L28" s="38"/>
    </row>
    <row r="29" spans="1:12" x14ac:dyDescent="0.2">
      <c r="A29" s="2">
        <v>19</v>
      </c>
      <c r="B29" t="s">
        <v>70</v>
      </c>
      <c r="C29" s="85">
        <v>1.2904000000000001E-2</v>
      </c>
      <c r="D29" s="38"/>
      <c r="E29" s="2">
        <v>46</v>
      </c>
      <c r="F29" s="28" t="s">
        <v>71</v>
      </c>
      <c r="G29" s="86">
        <v>2.2142000000000002E-2</v>
      </c>
      <c r="J29" s="16"/>
      <c r="L29" s="38"/>
    </row>
    <row r="30" spans="1:12" x14ac:dyDescent="0.2">
      <c r="A30" s="2">
        <v>20</v>
      </c>
      <c r="B30" t="s">
        <v>72</v>
      </c>
      <c r="C30" s="85">
        <v>5.0615E-2</v>
      </c>
      <c r="D30" s="38"/>
      <c r="E30" s="2">
        <v>47</v>
      </c>
      <c r="F30" s="28" t="s">
        <v>73</v>
      </c>
      <c r="G30" s="86">
        <v>3.1669999999999997E-2</v>
      </c>
      <c r="J30" s="16"/>
      <c r="L30" s="38"/>
    </row>
    <row r="31" spans="1:12" x14ac:dyDescent="0.2">
      <c r="A31" s="2">
        <v>21</v>
      </c>
      <c r="B31" t="s">
        <v>74</v>
      </c>
      <c r="C31" s="85">
        <v>5.0615E-2</v>
      </c>
      <c r="D31" s="38"/>
      <c r="E31" s="2">
        <v>48</v>
      </c>
      <c r="F31" s="28" t="s">
        <v>75</v>
      </c>
      <c r="G31" s="86">
        <v>1.0754E-2</v>
      </c>
      <c r="J31" s="16"/>
      <c r="L31" s="38"/>
    </row>
    <row r="32" spans="1:12" x14ac:dyDescent="0.2">
      <c r="A32" s="2">
        <v>22</v>
      </c>
      <c r="B32" t="s">
        <v>76</v>
      </c>
      <c r="C32" s="85">
        <v>2.0930000000000001E-2</v>
      </c>
      <c r="D32" s="38"/>
      <c r="E32" s="2">
        <v>49</v>
      </c>
      <c r="F32" s="28" t="s">
        <v>77</v>
      </c>
      <c r="G32" s="86">
        <v>6.1006999999999999E-2</v>
      </c>
      <c r="J32" s="16"/>
      <c r="L32" s="38"/>
    </row>
    <row r="33" spans="1:12" x14ac:dyDescent="0.2">
      <c r="A33" s="2">
        <v>23</v>
      </c>
      <c r="B33" t="s">
        <v>78</v>
      </c>
      <c r="C33" s="85">
        <v>0.10090499999999999</v>
      </c>
      <c r="D33" s="38"/>
      <c r="E33" s="2">
        <v>50</v>
      </c>
      <c r="F33" s="28" t="s">
        <v>79</v>
      </c>
      <c r="G33" s="86">
        <v>0.133441</v>
      </c>
      <c r="J33" s="16"/>
      <c r="L33" s="38"/>
    </row>
    <row r="34" spans="1:12" x14ac:dyDescent="0.2">
      <c r="A34" s="2">
        <v>24</v>
      </c>
      <c r="B34" t="s">
        <v>80</v>
      </c>
      <c r="C34" s="85">
        <v>1.7743999999999999E-2</v>
      </c>
      <c r="D34" s="38"/>
      <c r="E34" s="2">
        <v>51</v>
      </c>
      <c r="F34" s="28" t="s">
        <v>81</v>
      </c>
      <c r="G34" s="86">
        <v>1.3601E-2</v>
      </c>
      <c r="J34" s="16"/>
      <c r="L34" s="38"/>
    </row>
    <row r="35" spans="1:12" x14ac:dyDescent="0.2">
      <c r="A35" s="2">
        <v>25</v>
      </c>
      <c r="B35" t="s">
        <v>82</v>
      </c>
      <c r="C35" s="85">
        <v>9.5505000000000007E-2</v>
      </c>
      <c r="D35" s="38"/>
      <c r="E35" s="2">
        <v>52</v>
      </c>
      <c r="F35" s="28" t="s">
        <v>83</v>
      </c>
      <c r="G35" s="86">
        <v>3.7780000000000001E-2</v>
      </c>
    </row>
    <row r="36" spans="1:12" x14ac:dyDescent="0.2">
      <c r="A36" s="2">
        <v>26</v>
      </c>
      <c r="B36" t="s">
        <v>84</v>
      </c>
      <c r="C36" s="85">
        <v>2.8608999999999999E-2</v>
      </c>
      <c r="D36" s="38"/>
      <c r="E36" s="2">
        <v>53</v>
      </c>
      <c r="F36" s="28" t="s">
        <v>814</v>
      </c>
      <c r="G36" s="86">
        <v>3.7780000000000001E-2</v>
      </c>
    </row>
    <row r="37" spans="1:12" x14ac:dyDescent="0.2">
      <c r="A37" s="2">
        <v>27</v>
      </c>
      <c r="B37" t="s">
        <v>85</v>
      </c>
      <c r="C37" s="85">
        <v>0.30291200000000001</v>
      </c>
      <c r="D37" s="38"/>
      <c r="E37" s="2">
        <v>54</v>
      </c>
      <c r="F37" s="28" t="s">
        <v>86</v>
      </c>
      <c r="G37" s="86">
        <v>8.8960999999999998E-2</v>
      </c>
    </row>
    <row r="38" spans="1:12" x14ac:dyDescent="0.2">
      <c r="A38" s="2" t="s">
        <v>87</v>
      </c>
      <c r="B38" t="s">
        <v>88</v>
      </c>
      <c r="C38" s="86" t="s">
        <v>34</v>
      </c>
      <c r="E38" s="2">
        <v>55</v>
      </c>
      <c r="F38" s="28" t="s">
        <v>89</v>
      </c>
      <c r="G38" s="86">
        <v>0.102839</v>
      </c>
    </row>
    <row r="39" spans="1:12" x14ac:dyDescent="0.2">
      <c r="A39" s="2" t="s">
        <v>90</v>
      </c>
      <c r="B39" t="s">
        <v>91</v>
      </c>
      <c r="C39" s="86" t="s">
        <v>34</v>
      </c>
      <c r="E39" s="2">
        <v>56</v>
      </c>
      <c r="F39" s="28" t="s">
        <v>92</v>
      </c>
      <c r="G39" s="86">
        <v>3.7145999999999998E-2</v>
      </c>
    </row>
    <row r="40" spans="1:12" x14ac:dyDescent="0.2">
      <c r="A40" s="2" t="s">
        <v>93</v>
      </c>
      <c r="B40" t="s">
        <v>94</v>
      </c>
      <c r="C40" s="86">
        <v>0.69708800000000004</v>
      </c>
      <c r="D40" s="38"/>
      <c r="E40" s="2">
        <v>57</v>
      </c>
      <c r="F40" s="28" t="s">
        <v>95</v>
      </c>
      <c r="G40" s="86">
        <v>3.7145999999999998E-2</v>
      </c>
    </row>
  </sheetData>
  <mergeCells count="2">
    <mergeCell ref="A7:H7"/>
    <mergeCell ref="A8:H8"/>
  </mergeCells>
  <phoneticPr fontId="0" type="noConversion"/>
  <pageMargins left="0.75" right="0.75" top="1" bottom="1" header="0.5" footer="0.5"/>
  <pageSetup scale="93"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K88"/>
  <sheetViews>
    <sheetView zoomScaleNormal="100" zoomScalePageLayoutView="55" workbookViewId="0">
      <selection activeCell="B2" sqref="B2:C2"/>
    </sheetView>
  </sheetViews>
  <sheetFormatPr defaultColWidth="9.140625" defaultRowHeight="12.75" x14ac:dyDescent="0.2"/>
  <cols>
    <col min="1" max="1" width="26.42578125" style="39" bestFit="1" customWidth="1"/>
    <col min="2" max="4" width="21.7109375" style="39" customWidth="1"/>
    <col min="5" max="5" width="26.42578125" style="39" bestFit="1" customWidth="1"/>
    <col min="6" max="8" width="21.7109375" style="39" customWidth="1"/>
    <col min="9" max="9" width="26.42578125" style="39" bestFit="1" customWidth="1"/>
    <col min="10" max="12" width="21.7109375" style="39" customWidth="1"/>
    <col min="13" max="16384" width="9.140625" style="39"/>
  </cols>
  <sheetData>
    <row r="1" spans="1:5" ht="27" customHeight="1" x14ac:dyDescent="0.2">
      <c r="A1" s="110" t="s">
        <v>96</v>
      </c>
      <c r="B1" s="111"/>
      <c r="C1" s="111"/>
      <c r="D1" s="112"/>
    </row>
    <row r="2" spans="1:5" ht="20.25" customHeight="1" x14ac:dyDescent="0.2">
      <c r="A2" s="84" t="s">
        <v>97</v>
      </c>
      <c r="B2" s="115">
        <v>44000</v>
      </c>
      <c r="C2" s="115"/>
      <c r="D2" s="81"/>
    </row>
    <row r="3" spans="1:5" ht="18" customHeight="1" x14ac:dyDescent="0.2">
      <c r="A3" s="84" t="s">
        <v>98</v>
      </c>
      <c r="B3" s="82" t="str">
        <f>INDEX(Cities,C3)</f>
        <v>Anniston-Calhoun County AL</v>
      </c>
      <c r="C3" s="82">
        <v>1</v>
      </c>
      <c r="D3" s="81"/>
    </row>
    <row r="4" spans="1:5" ht="18" customHeight="1" x14ac:dyDescent="0.2">
      <c r="A4" s="84" t="s">
        <v>99</v>
      </c>
      <c r="B4" s="82" t="str">
        <f>INDEX(Cities,C4)</f>
        <v>San Juan-Bayamón-Caguas PR</v>
      </c>
      <c r="C4" s="82">
        <v>297</v>
      </c>
      <c r="D4" s="81"/>
    </row>
    <row r="5" spans="1:5" x14ac:dyDescent="0.2">
      <c r="A5" s="83"/>
      <c r="B5" s="82"/>
      <c r="C5" s="82"/>
      <c r="D5" s="81"/>
    </row>
    <row r="6" spans="1:5" x14ac:dyDescent="0.2">
      <c r="A6" s="80"/>
      <c r="B6" s="79"/>
      <c r="C6" s="79"/>
      <c r="D6" s="78"/>
    </row>
    <row r="7" spans="1:5" ht="38.25" customHeight="1" x14ac:dyDescent="0.2"/>
    <row r="8" spans="1:5" x14ac:dyDescent="0.2">
      <c r="E8" s="77"/>
    </row>
    <row r="9" spans="1:5" ht="20.25" x14ac:dyDescent="0.2">
      <c r="A9" s="113" t="s">
        <v>100</v>
      </c>
      <c r="B9" s="113"/>
      <c r="C9" s="113"/>
      <c r="D9" s="113"/>
    </row>
    <row r="11" spans="1:5" ht="48" customHeight="1" x14ac:dyDescent="0.2">
      <c r="A11" s="114" t="str">
        <f>"Based on the Income that you entered, if you are earning "&amp;DOLLAR(B2,2)&amp;" after tax in "&amp;B3&amp;", the comparable after-tax income in "&amp;B4&amp;" is "&amp;DOLLAR(B2+((C23-B23)/B23)*B2)&amp;". Below are the index values and average prices of two areas as well as the national average:"</f>
        <v>Based on the Income that you entered, if you are earning $44,000.00 after tax in Anniston-Calhoun County AL, the comparable after-tax income in San Juan-Bayamón-Caguas PR is $53,440.00. Below are the index values and average prices of two areas as well as the national average:</v>
      </c>
      <c r="B11" s="114"/>
      <c r="C11" s="114"/>
      <c r="D11" s="114"/>
    </row>
    <row r="14" spans="1:5" x14ac:dyDescent="0.2">
      <c r="A14" s="76" t="str">
        <f>"If you move from "&amp;B3&amp;" to "&amp;B4</f>
        <v>If you move from Anniston-Calhoun County AL to San Juan-Bayamón-Caguas PR</v>
      </c>
      <c r="B14" s="75"/>
      <c r="C14" s="74"/>
      <c r="D14" s="73"/>
    </row>
    <row r="15" spans="1:5" x14ac:dyDescent="0.2">
      <c r="A15" s="72" t="s">
        <v>101</v>
      </c>
      <c r="C15" s="71" t="str">
        <f>TEXT(ABS((C24-B24)/B24),"0.00%") &amp; " " &amp; IF(C24-B24&lt;0, "less", "more")</f>
        <v>32.97% more</v>
      </c>
    </row>
    <row r="16" spans="1:5" x14ac:dyDescent="0.2">
      <c r="A16" s="70" t="s">
        <v>102</v>
      </c>
      <c r="B16" s="69"/>
      <c r="C16" s="89" t="str">
        <f>TEXT(ABS((C25-B25)/B25),"0.00%") &amp; " " &amp; IF(C25-B25&lt;0, "less", "more")</f>
        <v>31.62% more</v>
      </c>
    </row>
    <row r="17" spans="1:11" x14ac:dyDescent="0.2">
      <c r="A17" s="72" t="s">
        <v>103</v>
      </c>
      <c r="C17" s="71" t="str">
        <f>TEXT(ABS((C26-B26)/B26),"0.00%") &amp; " " &amp; IF(C26-B26&lt;0, "less", "more")</f>
        <v>28.98% more</v>
      </c>
    </row>
    <row r="18" spans="1:11" x14ac:dyDescent="0.2">
      <c r="A18" s="70" t="s">
        <v>104</v>
      </c>
      <c r="B18" s="69"/>
      <c r="C18" s="89" t="str">
        <f>TEXT(ABS((C27-B27)/B27),"0.00%") &amp; " " &amp; IF(C27-B27&lt;0, "less", "more")</f>
        <v>0.23% more</v>
      </c>
      <c r="I18" s="65"/>
    </row>
    <row r="19" spans="1:11" x14ac:dyDescent="0.2">
      <c r="A19" s="68" t="s">
        <v>105</v>
      </c>
      <c r="B19" s="67"/>
      <c r="C19" s="66" t="str">
        <f>TEXT(ABS((C28-B28)/B28),"0.00%") &amp; " " &amp; IF(C28-B28&lt;0, "less", "more")</f>
        <v>11.45% less</v>
      </c>
      <c r="I19" s="65"/>
    </row>
    <row r="20" spans="1:11" x14ac:dyDescent="0.2">
      <c r="I20" s="65"/>
    </row>
    <row r="21" spans="1:11" ht="15" x14ac:dyDescent="0.25">
      <c r="A21" s="57" t="s">
        <v>106</v>
      </c>
      <c r="I21" s="65"/>
    </row>
    <row r="22" spans="1:11" ht="25.5" x14ac:dyDescent="0.2">
      <c r="A22" s="56" t="s">
        <v>107</v>
      </c>
      <c r="B22" s="55" t="str">
        <f>B3</f>
        <v>Anniston-Calhoun County AL</v>
      </c>
      <c r="C22" s="55" t="str">
        <f>B4</f>
        <v>San Juan-Bayamón-Caguas PR</v>
      </c>
      <c r="D22" s="54" t="s">
        <v>108</v>
      </c>
      <c r="I22" s="65"/>
    </row>
    <row r="23" spans="1:11" x14ac:dyDescent="0.2">
      <c r="A23" s="45" t="s">
        <v>109</v>
      </c>
      <c r="B23" s="64">
        <f>VLOOKUP($B$3,'2021 Q1 - 2022 Q1 Index'!D:K,2,FALSE)</f>
        <v>82.5</v>
      </c>
      <c r="C23" s="64">
        <f>VLOOKUP($B$4,'2021 Q1 - 2022 Q1 Index'!D:K,2,FALSE)</f>
        <v>100.2</v>
      </c>
      <c r="D23" s="63">
        <v>100</v>
      </c>
      <c r="I23" s="65"/>
    </row>
    <row r="24" spans="1:11" x14ac:dyDescent="0.2">
      <c r="A24" s="48" t="str">
        <f>"Grocery ("&amp;TEXT('2021 Q1 - 2022 Q1 Index'!F2, "0.00%")&amp;")"</f>
        <v>Grocery (17.26%)</v>
      </c>
      <c r="B24" s="62">
        <f>VLOOKUP($B$3,'2021 Q1 - 2022 Q1 Index'!D:K,3,FALSE)</f>
        <v>90.7</v>
      </c>
      <c r="C24" s="62">
        <f>VLOOKUP($B$4,'2021 Q1 - 2022 Q1 Index'!D:K,3,FALSE)</f>
        <v>120.6</v>
      </c>
      <c r="D24" s="61">
        <v>100</v>
      </c>
    </row>
    <row r="25" spans="1:11" x14ac:dyDescent="0.2">
      <c r="A25" s="45" t="str">
        <f>"Housing ("&amp;TEXT('2021 Q1 - 2022 Q1 Index'!G2, "0.00%")&amp;")"</f>
        <v>Housing (30.90%)</v>
      </c>
      <c r="B25" s="64">
        <f>VLOOKUP($B$3,'2021 Q1 - 2022 Q1 Index'!D:K,4,FALSE)</f>
        <v>58.5</v>
      </c>
      <c r="C25" s="64">
        <f>VLOOKUP($B$4,'2021 Q1 - 2022 Q1 Index'!D:K,4,FALSE)</f>
        <v>77</v>
      </c>
      <c r="D25" s="63">
        <v>100</v>
      </c>
    </row>
    <row r="26" spans="1:11" x14ac:dyDescent="0.2">
      <c r="A26" s="48" t="str">
        <f>"Utilities ("&amp;TEXT('2021 Q1 - 2022 Q1 Index'!H2, "0.00%")&amp;")"</f>
        <v>Utilities (10.21%)</v>
      </c>
      <c r="B26" s="62">
        <f>VLOOKUP($B$3,'2021 Q1 - 2022 Q1 Index'!D:K,5,FALSE)</f>
        <v>124.9</v>
      </c>
      <c r="C26" s="62">
        <f>VLOOKUP($B$4,'2021 Q1 - 2022 Q1 Index'!D:K,5,FALSE)</f>
        <v>161.1</v>
      </c>
      <c r="D26" s="61">
        <v>100</v>
      </c>
    </row>
    <row r="27" spans="1:11" x14ac:dyDescent="0.2">
      <c r="A27" s="45" t="str">
        <f>"Transportation ("&amp;TEXT('2021 Q1 - 2022 Q1 Index'!I2, "0.00%")&amp;")"</f>
        <v>Transportation (7.54%)</v>
      </c>
      <c r="B27" s="64">
        <f>VLOOKUP($B$3,'2021 Q1 - 2022 Q1 Index'!D:K,6,FALSE)</f>
        <v>88.6</v>
      </c>
      <c r="C27" s="64">
        <f>VLOOKUP($B$4,'2021 Q1 - 2022 Q1 Index'!D:K,6,FALSE)</f>
        <v>88.8</v>
      </c>
      <c r="D27" s="63">
        <v>100</v>
      </c>
      <c r="I27" s="49"/>
      <c r="J27" s="49"/>
      <c r="K27" s="49"/>
    </row>
    <row r="28" spans="1:11" x14ac:dyDescent="0.2">
      <c r="A28" s="48" t="str">
        <f>"Health ("&amp;TEXT('2021 Q1 - 2022 Q1 Index'!J2, "0.00%")&amp;")"</f>
        <v>Health (4.42%)</v>
      </c>
      <c r="B28" s="62">
        <f>VLOOKUP($B$3,'2021 Q1 - 2022 Q1 Index'!D:K,7,FALSE)</f>
        <v>81.2</v>
      </c>
      <c r="C28" s="62">
        <f>VLOOKUP($B$4,'2021 Q1 - 2022 Q1 Index'!D:K,7,FALSE)</f>
        <v>71.900000000000006</v>
      </c>
      <c r="D28" s="61">
        <v>100</v>
      </c>
      <c r="I28" s="49"/>
      <c r="J28" s="49"/>
      <c r="K28" s="49"/>
    </row>
    <row r="29" spans="1:11" x14ac:dyDescent="0.2">
      <c r="A29" s="60" t="str">
        <f>"Miscellaneous ("&amp;TEXT('2021 Q1 - 2022 Q1 Index'!K2, "0.00%")&amp;")"</f>
        <v>Miscellaneous (29.67%)</v>
      </c>
      <c r="B29" s="59">
        <f>VLOOKUP($B$3,'2021 Q1 - 2022 Q1 Index'!D:K,8,FALSE)</f>
        <v>86.8</v>
      </c>
      <c r="C29" s="59">
        <f>VLOOKUP($B$4,'2021 Q1 - 2022 Q1 Index'!D:K,8,FALSE)</f>
        <v>98.7</v>
      </c>
      <c r="D29" s="58">
        <v>100</v>
      </c>
      <c r="I29" s="49"/>
      <c r="J29" s="49"/>
      <c r="K29" s="49"/>
    </row>
    <row r="30" spans="1:11" x14ac:dyDescent="0.2">
      <c r="I30" s="49"/>
      <c r="J30" s="49"/>
      <c r="K30" s="49"/>
    </row>
    <row r="31" spans="1:11" ht="15" x14ac:dyDescent="0.25">
      <c r="A31" s="57" t="s">
        <v>110</v>
      </c>
      <c r="I31" s="49"/>
      <c r="J31" s="49"/>
      <c r="K31" s="49"/>
    </row>
    <row r="32" spans="1:11" ht="25.5" x14ac:dyDescent="0.2">
      <c r="A32" s="56" t="s">
        <v>111</v>
      </c>
      <c r="B32" s="55" t="str">
        <f>B3</f>
        <v>Anniston-Calhoun County AL</v>
      </c>
      <c r="C32" s="55" t="str">
        <f>B4</f>
        <v>San Juan-Bayamón-Caguas PR</v>
      </c>
      <c r="D32" s="54" t="s">
        <v>108</v>
      </c>
      <c r="I32" s="49"/>
      <c r="J32" s="49"/>
      <c r="K32" s="49"/>
    </row>
    <row r="33" spans="1:11" x14ac:dyDescent="0.2">
      <c r="A33" s="45" t="s">
        <v>112</v>
      </c>
      <c r="B33" s="44">
        <f>VLOOKUP($B$3,'2021 Q1 - 2022 Q1 AveragePrice'!$D:$BM,2,FALSE)</f>
        <v>11.407499999999999</v>
      </c>
      <c r="C33" s="44">
        <f>VLOOKUP($B$4,'2021 Q1 - 2022 Q1 AveragePrice'!$D:$BM,2,FALSE)</f>
        <v>11.955000000000002</v>
      </c>
      <c r="D33" s="43">
        <f>VLOOKUP("MEAN",'2021 Q1 - 2022 Q1 AveragePrice'!$D:$BM,2,FALSE)</f>
        <v>13.079908788330508</v>
      </c>
      <c r="I33" s="49"/>
      <c r="J33" s="49"/>
      <c r="K33" s="49"/>
    </row>
    <row r="34" spans="1:11" x14ac:dyDescent="0.2">
      <c r="A34" s="48" t="s">
        <v>113</v>
      </c>
      <c r="B34" s="47">
        <f>VLOOKUP($B$3,'2021 Q1 - 2022 Q1 AveragePrice'!$D:$BM,3,FALSE)</f>
        <v>3.9249999999999998</v>
      </c>
      <c r="C34" s="47">
        <f>VLOOKUP($B$4,'2021 Q1 - 2022 Q1 AveragePrice'!$D:$BM,3,FALSE)</f>
        <v>4.2625000000000002</v>
      </c>
      <c r="D34" s="46">
        <f>VLOOKUP("MEAN",'2021 Q1 - 2022 Q1 AveragePrice'!$D:$BM,3,FALSE)</f>
        <v>4.5218612100011155</v>
      </c>
      <c r="I34" s="49"/>
      <c r="J34" s="49"/>
      <c r="K34" s="49"/>
    </row>
    <row r="35" spans="1:11" x14ac:dyDescent="0.2">
      <c r="A35" s="45" t="s">
        <v>114</v>
      </c>
      <c r="B35" s="44">
        <f>VLOOKUP($B$3,'2021 Q1 - 2022 Q1 AveragePrice'!$D:$BM,4,FALSE)</f>
        <v>3.915</v>
      </c>
      <c r="C35" s="44">
        <f>VLOOKUP($B$4,'2021 Q1 - 2022 Q1 AveragePrice'!$D:$BM,4,FALSE)</f>
        <v>4.4550000000000001</v>
      </c>
      <c r="D35" s="43">
        <f>VLOOKUP("MEAN",'2021 Q1 - 2022 Q1 AveragePrice'!$D:$BM,4,FALSE)</f>
        <v>4.376519083602104</v>
      </c>
      <c r="I35" s="49"/>
      <c r="J35" s="49"/>
      <c r="K35" s="49"/>
    </row>
    <row r="36" spans="1:11" x14ac:dyDescent="0.2">
      <c r="A36" s="48" t="s">
        <v>115</v>
      </c>
      <c r="B36" s="47">
        <f>VLOOKUP($B$3,'2021 Q1 - 2022 Q1 AveragePrice'!$D:$BM,5,FALSE)</f>
        <v>1.33</v>
      </c>
      <c r="C36" s="47">
        <f>VLOOKUP($B$4,'2021 Q1 - 2022 Q1 AveragePrice'!$D:$BM,5,FALSE)</f>
        <v>1.355</v>
      </c>
      <c r="D36" s="46">
        <f>VLOOKUP("MEAN",'2021 Q1 - 2022 Q1 AveragePrice'!$D:$BM,5,FALSE)</f>
        <v>1.4375176922752726</v>
      </c>
      <c r="I36" s="49"/>
      <c r="J36" s="49"/>
      <c r="K36" s="49"/>
    </row>
    <row r="37" spans="1:11" x14ac:dyDescent="0.2">
      <c r="A37" s="45" t="s">
        <v>116</v>
      </c>
      <c r="B37" s="44">
        <f>VLOOKUP($B$3,'2021 Q1 - 2022 Q1 AveragePrice'!$D:$BM,6,FALSE)</f>
        <v>0.97750000000000004</v>
      </c>
      <c r="C37" s="44">
        <f>VLOOKUP($B$4,'2021 Q1 - 2022 Q1 AveragePrice'!$D:$BM,6,FALSE)</f>
        <v>1.2725</v>
      </c>
      <c r="D37" s="43">
        <f>VLOOKUP("MEAN",'2021 Q1 - 2022 Q1 AveragePrice'!$D:$BM,6,FALSE)</f>
        <v>1.0626381549850903</v>
      </c>
      <c r="I37" s="49"/>
      <c r="J37" s="49"/>
      <c r="K37" s="49"/>
    </row>
    <row r="38" spans="1:11" x14ac:dyDescent="0.2">
      <c r="A38" s="48" t="s">
        <v>117</v>
      </c>
      <c r="B38" s="47">
        <f>VLOOKUP($B$3,'2021 Q1 - 2022 Q1 AveragePrice'!$D:$BM,7,FALSE)</f>
        <v>1.9675000000000002</v>
      </c>
      <c r="C38" s="47">
        <f>VLOOKUP($B$4,'2021 Q1 - 2022 Q1 AveragePrice'!$D:$BM,7,FALSE)</f>
        <v>3.2125000000000004</v>
      </c>
      <c r="D38" s="46">
        <f>VLOOKUP("MEAN",'2021 Q1 - 2022 Q1 AveragePrice'!$D:$BM,7,FALSE)</f>
        <v>2.1991948464435418</v>
      </c>
      <c r="I38" s="49"/>
      <c r="J38" s="49"/>
      <c r="K38" s="49"/>
    </row>
    <row r="39" spans="1:11" x14ac:dyDescent="0.2">
      <c r="A39" s="45" t="s">
        <v>118</v>
      </c>
      <c r="B39" s="44">
        <f>VLOOKUP($B$3,'2021 Q1 - 2022 Q1 AveragePrice'!$D:$BM,8,FALSE)</f>
        <v>1.3574999999999999</v>
      </c>
      <c r="C39" s="44">
        <f>VLOOKUP($B$4,'2021 Q1 - 2022 Q1 AveragePrice'!$D:$BM,8,FALSE)</f>
        <v>2.1125000000000003</v>
      </c>
      <c r="D39" s="43">
        <f>VLOOKUP("MEAN",'2021 Q1 - 2022 Q1 AveragePrice'!$D:$BM,8,FALSE)</f>
        <v>1.6186525130267955</v>
      </c>
      <c r="I39" s="49"/>
      <c r="J39" s="49"/>
      <c r="K39" s="49"/>
    </row>
    <row r="40" spans="1:11" x14ac:dyDescent="0.2">
      <c r="A40" s="48" t="s">
        <v>119</v>
      </c>
      <c r="B40" s="47">
        <f>VLOOKUP($B$3,'2021 Q1 - 2022 Q1 AveragePrice'!$D:$BM,9,FALSE)</f>
        <v>0.98000000000000009</v>
      </c>
      <c r="C40" s="47">
        <f>VLOOKUP($B$4,'2021 Q1 - 2022 Q1 AveragePrice'!$D:$BM,9,FALSE)</f>
        <v>2.6225000000000001</v>
      </c>
      <c r="D40" s="46">
        <f>VLOOKUP("MEAN",'2021 Q1 - 2022 Q1 AveragePrice'!$D:$BM,9,FALSE)</f>
        <v>1.125860867368117</v>
      </c>
      <c r="I40" s="49"/>
      <c r="J40" s="49"/>
      <c r="K40" s="49"/>
    </row>
    <row r="41" spans="1:11" x14ac:dyDescent="0.2">
      <c r="A41" s="45" t="s">
        <v>120</v>
      </c>
      <c r="B41" s="44">
        <f>VLOOKUP($B$3,'2021 Q1 - 2022 Q1 AveragePrice'!$D:$BM,10,FALSE)</f>
        <v>3.7725000000000004</v>
      </c>
      <c r="C41" s="44">
        <f>VLOOKUP($B$4,'2021 Q1 - 2022 Q1 AveragePrice'!$D:$BM,10,FALSE)</f>
        <v>5.01</v>
      </c>
      <c r="D41" s="43">
        <f>VLOOKUP("MEAN",'2021 Q1 - 2022 Q1 AveragePrice'!$D:$BM,10,FALSE)</f>
        <v>4.0632835796813715</v>
      </c>
      <c r="I41" s="49"/>
      <c r="J41" s="49"/>
      <c r="K41" s="49"/>
    </row>
    <row r="42" spans="1:11" x14ac:dyDescent="0.2">
      <c r="A42" s="48" t="s">
        <v>121</v>
      </c>
      <c r="B42" s="47">
        <f>VLOOKUP($B$3,'2021 Q1 - 2022 Q1 AveragePrice'!$D:$BM,11,FALSE)</f>
        <v>2.9824999999999995</v>
      </c>
      <c r="C42" s="47">
        <f>VLOOKUP($B$4,'2021 Q1 - 2022 Q1 AveragePrice'!$D:$BM,11,FALSE)</f>
        <v>3.0950000000000002</v>
      </c>
      <c r="D42" s="46">
        <f>VLOOKUP("MEAN",'2021 Q1 - 2022 Q1 AveragePrice'!$D:$BM,11,FALSE)</f>
        <v>3.3236103591992956</v>
      </c>
      <c r="I42" s="49"/>
      <c r="J42" s="49"/>
      <c r="K42" s="49"/>
    </row>
    <row r="43" spans="1:11" x14ac:dyDescent="0.2">
      <c r="A43" s="45" t="s">
        <v>122</v>
      </c>
      <c r="B43" s="44">
        <f>VLOOKUP($B$3,'2021 Q1 - 2022 Q1 AveragePrice'!$D:$BM,12,FALSE)</f>
        <v>0.54500000000000004</v>
      </c>
      <c r="C43" s="44">
        <f>VLOOKUP($B$4,'2021 Q1 - 2022 Q1 AveragePrice'!$D:$BM,12,FALSE)</f>
        <v>0.85</v>
      </c>
      <c r="D43" s="43">
        <f>VLOOKUP("MEAN",'2021 Q1 - 2022 Q1 AveragePrice'!$D:$BM,12,FALSE)</f>
        <v>0.57413272992583775</v>
      </c>
      <c r="I43" s="49"/>
      <c r="J43" s="49"/>
      <c r="K43" s="49"/>
    </row>
    <row r="44" spans="1:11" x14ac:dyDescent="0.2">
      <c r="A44" s="48" t="s">
        <v>123</v>
      </c>
      <c r="B44" s="47">
        <f>VLOOKUP($B$3,'2021 Q1 - 2022 Q1 AveragePrice'!$D:$BM,13,FALSE)</f>
        <v>1.6475000000000002</v>
      </c>
      <c r="C44" s="47">
        <f>VLOOKUP($B$4,'2021 Q1 - 2022 Q1 AveragePrice'!$D:$BM,13,FALSE)</f>
        <v>2.2599999999999998</v>
      </c>
      <c r="D44" s="46">
        <f>VLOOKUP("MEAN",'2021 Q1 - 2022 Q1 AveragePrice'!$D:$BM,13,FALSE)</f>
        <v>1.6020770497644909</v>
      </c>
      <c r="I44" s="49"/>
      <c r="J44" s="49"/>
      <c r="K44" s="49"/>
    </row>
    <row r="45" spans="1:11" x14ac:dyDescent="0.2">
      <c r="A45" s="45" t="s">
        <v>124</v>
      </c>
      <c r="B45" s="44">
        <f>VLOOKUP($B$3,'2021 Q1 - 2022 Q1 AveragePrice'!$D:$BM,14,FALSE)</f>
        <v>3.1925000000000003</v>
      </c>
      <c r="C45" s="44">
        <f>VLOOKUP($B$4,'2021 Q1 - 2022 Q1 AveragePrice'!$D:$BM,14,FALSE)</f>
        <v>3.6374999999999997</v>
      </c>
      <c r="D45" s="43">
        <f>VLOOKUP("MEAN",'2021 Q1 - 2022 Q1 AveragePrice'!$D:$BM,14,FALSE)</f>
        <v>3.5126890942943678</v>
      </c>
      <c r="I45" s="49"/>
      <c r="J45" s="49"/>
      <c r="K45" s="49"/>
    </row>
    <row r="46" spans="1:11" x14ac:dyDescent="0.2">
      <c r="A46" s="48" t="s">
        <v>125</v>
      </c>
      <c r="B46" s="47">
        <f>VLOOKUP($B$3,'2021 Q1 - 2022 Q1 AveragePrice'!$D:$BM,15,FALSE)</f>
        <v>3.2525000000000004</v>
      </c>
      <c r="C46" s="47">
        <f>VLOOKUP($B$4,'2021 Q1 - 2022 Q1 AveragePrice'!$D:$BM,15,FALSE)</f>
        <v>4.3600000000000003</v>
      </c>
      <c r="D46" s="46">
        <f>VLOOKUP("MEAN",'2021 Q1 - 2022 Q1 AveragePrice'!$D:$BM,15,FALSE)</f>
        <v>3.6517480836389136</v>
      </c>
      <c r="I46" s="49"/>
      <c r="J46" s="49"/>
      <c r="K46" s="49"/>
    </row>
    <row r="47" spans="1:11" x14ac:dyDescent="0.2">
      <c r="A47" s="45" t="s">
        <v>126</v>
      </c>
      <c r="B47" s="44">
        <f>VLOOKUP($B$3,'2021 Q1 - 2022 Q1 AveragePrice'!$D:$BM,16,FALSE)</f>
        <v>3.5975000000000001</v>
      </c>
      <c r="C47" s="44">
        <f>VLOOKUP($B$4,'2021 Q1 - 2022 Q1 AveragePrice'!$D:$BM,16,FALSE)</f>
        <v>4.3925000000000001</v>
      </c>
      <c r="D47" s="43">
        <f>VLOOKUP("MEAN",'2021 Q1 - 2022 Q1 AveragePrice'!$D:$BM,16,FALSE)</f>
        <v>4.4290684428877816</v>
      </c>
      <c r="I47" s="49"/>
      <c r="J47" s="49"/>
      <c r="K47" s="49"/>
    </row>
    <row r="48" spans="1:11" x14ac:dyDescent="0.2">
      <c r="A48" s="48" t="s">
        <v>127</v>
      </c>
      <c r="B48" s="47">
        <f>VLOOKUP($B$3,'2021 Q1 - 2022 Q1 AveragePrice'!$D:$BM,17,FALSE)</f>
        <v>2.2075</v>
      </c>
      <c r="C48" s="47">
        <f>VLOOKUP($B$4,'2021 Q1 - 2022 Q1 AveragePrice'!$D:$BM,17,FALSE)</f>
        <v>3.6424999999999996</v>
      </c>
      <c r="D48" s="46">
        <f>VLOOKUP("MEAN",'2021 Q1 - 2022 Q1 AveragePrice'!$D:$BM,17,FALSE)</f>
        <v>2.5351397893985452</v>
      </c>
      <c r="I48" s="49"/>
      <c r="J48" s="49"/>
      <c r="K48" s="49"/>
    </row>
    <row r="49" spans="1:11" x14ac:dyDescent="0.2">
      <c r="A49" s="45" t="s">
        <v>128</v>
      </c>
      <c r="B49" s="44">
        <f>VLOOKUP($B$3,'2021 Q1 - 2022 Q1 AveragePrice'!$D:$BM,18,FALSE)</f>
        <v>3.6875</v>
      </c>
      <c r="C49" s="44">
        <f>VLOOKUP($B$4,'2021 Q1 - 2022 Q1 AveragePrice'!$D:$BM,18,FALSE)</f>
        <v>4.8224999999999998</v>
      </c>
      <c r="D49" s="43">
        <f>VLOOKUP("MEAN",'2021 Q1 - 2022 Q1 AveragePrice'!$D:$BM,18,FALSE)</f>
        <v>4.1449136146833103</v>
      </c>
      <c r="I49" s="49"/>
      <c r="J49" s="49"/>
      <c r="K49" s="49"/>
    </row>
    <row r="50" spans="1:11" x14ac:dyDescent="0.2">
      <c r="A50" s="48" t="s">
        <v>129</v>
      </c>
      <c r="B50" s="47">
        <f>VLOOKUP($B$3,'2021 Q1 - 2022 Q1 AveragePrice'!$D:$BM,19,FALSE)</f>
        <v>1.2450000000000001</v>
      </c>
      <c r="C50" s="47">
        <f>VLOOKUP($B$4,'2021 Q1 - 2022 Q1 AveragePrice'!$D:$BM,19,FALSE)</f>
        <v>1.6850000000000001</v>
      </c>
      <c r="D50" s="46">
        <f>VLOOKUP("MEAN",'2021 Q1 - 2022 Q1 AveragePrice'!$D:$BM,19,FALSE)</f>
        <v>1.2796744326867768</v>
      </c>
      <c r="I50" s="49"/>
      <c r="J50" s="49"/>
      <c r="K50" s="49"/>
    </row>
    <row r="51" spans="1:11" x14ac:dyDescent="0.2">
      <c r="A51" s="45" t="s">
        <v>130</v>
      </c>
      <c r="B51" s="44">
        <f>VLOOKUP($B$3,'2021 Q1 - 2022 Q1 AveragePrice'!$D:$BM,20,FALSE)</f>
        <v>1.845</v>
      </c>
      <c r="C51" s="44">
        <f>VLOOKUP($B$4,'2021 Q1 - 2022 Q1 AveragePrice'!$D:$BM,20,FALSE)</f>
        <v>2.415</v>
      </c>
      <c r="D51" s="43">
        <f>VLOOKUP("MEAN",'2021 Q1 - 2022 Q1 AveragePrice'!$D:$BM,20,FALSE)</f>
        <v>1.9626123735262062</v>
      </c>
      <c r="I51" s="49"/>
      <c r="J51" s="49"/>
      <c r="K51" s="49"/>
    </row>
    <row r="52" spans="1:11" x14ac:dyDescent="0.2">
      <c r="A52" s="48" t="s">
        <v>131</v>
      </c>
      <c r="B52" s="47">
        <f>VLOOKUP($B$3,'2021 Q1 - 2022 Q1 AveragePrice'!$D:$BM,21,FALSE)</f>
        <v>1.6850000000000001</v>
      </c>
      <c r="C52" s="47">
        <f>VLOOKUP($B$4,'2021 Q1 - 2022 Q1 AveragePrice'!$D:$BM,21,FALSE)</f>
        <v>2.35</v>
      </c>
      <c r="D52" s="46">
        <f>VLOOKUP("MEAN",'2021 Q1 - 2022 Q1 AveragePrice'!$D:$BM,21,FALSE)</f>
        <v>1.8418803968188142</v>
      </c>
      <c r="I52" s="49"/>
      <c r="J52" s="49"/>
      <c r="K52" s="49"/>
    </row>
    <row r="53" spans="1:11" x14ac:dyDescent="0.2">
      <c r="A53" s="45" t="s">
        <v>132</v>
      </c>
      <c r="B53" s="44">
        <f>VLOOKUP($B$3,'2021 Q1 - 2022 Q1 AveragePrice'!$D:$BM,22,FALSE)</f>
        <v>16.2075</v>
      </c>
      <c r="C53" s="44">
        <f>VLOOKUP($B$4,'2021 Q1 - 2022 Q1 AveragePrice'!$D:$BM,22,FALSE)</f>
        <v>22.22</v>
      </c>
      <c r="D53" s="43">
        <f>VLOOKUP("MEAN",'2021 Q1 - 2022 Q1 AveragePrice'!$D:$BM,22,FALSE)</f>
        <v>16.140852229711548</v>
      </c>
      <c r="I53" s="49"/>
      <c r="J53" s="49"/>
      <c r="K53" s="49"/>
    </row>
    <row r="54" spans="1:11" x14ac:dyDescent="0.2">
      <c r="A54" s="48" t="s">
        <v>133</v>
      </c>
      <c r="B54" s="47">
        <f>VLOOKUP($B$3,'2021 Q1 - 2022 Q1 AveragePrice'!$D:$BM,23,FALSE)</f>
        <v>3.6925000000000003</v>
      </c>
      <c r="C54" s="47">
        <f>VLOOKUP($B$4,'2021 Q1 - 2022 Q1 AveragePrice'!$D:$BM,23,FALSE)</f>
        <v>4.7975000000000003</v>
      </c>
      <c r="D54" s="46">
        <f>VLOOKUP("MEAN",'2021 Q1 - 2022 Q1 AveragePrice'!$D:$BM,23,FALSE)</f>
        <v>4.9820547013873817</v>
      </c>
      <c r="I54" s="49"/>
      <c r="J54" s="49"/>
      <c r="K54" s="49"/>
    </row>
    <row r="55" spans="1:11" x14ac:dyDescent="0.2">
      <c r="A55" s="45" t="s">
        <v>134</v>
      </c>
      <c r="B55" s="44">
        <f>VLOOKUP($B$3,'2021 Q1 - 2022 Q1 AveragePrice'!$D:$BM,24,FALSE)</f>
        <v>2.4649999999999999</v>
      </c>
      <c r="C55" s="44">
        <f>VLOOKUP($B$4,'2021 Q1 - 2022 Q1 AveragePrice'!$D:$BM,24,FALSE)</f>
        <v>4.1524999999999999</v>
      </c>
      <c r="D55" s="43">
        <f>VLOOKUP("MEAN",'2021 Q1 - 2022 Q1 AveragePrice'!$D:$BM,24,FALSE)</f>
        <v>2.7395006385729235</v>
      </c>
      <c r="I55" s="49"/>
      <c r="J55" s="49"/>
      <c r="K55" s="49"/>
    </row>
    <row r="56" spans="1:11" x14ac:dyDescent="0.2">
      <c r="A56" s="48" t="s">
        <v>135</v>
      </c>
      <c r="B56" s="47">
        <f>VLOOKUP($B$3,'2021 Q1 - 2022 Q1 AveragePrice'!$D:$BM,25,FALSE)</f>
        <v>1.1625000000000001</v>
      </c>
      <c r="C56" s="47">
        <f>VLOOKUP($B$4,'2021 Q1 - 2022 Q1 AveragePrice'!$D:$BM,25,FALSE)</f>
        <v>1.6725000000000001</v>
      </c>
      <c r="D56" s="46">
        <f>VLOOKUP("MEAN",'2021 Q1 - 2022 Q1 AveragePrice'!$D:$BM,25,FALSE)</f>
        <v>1.2897312600837385</v>
      </c>
      <c r="I56" s="49"/>
      <c r="J56" s="49"/>
      <c r="K56" s="49"/>
    </row>
    <row r="57" spans="1:11" x14ac:dyDescent="0.2">
      <c r="A57" s="45" t="s">
        <v>136</v>
      </c>
      <c r="B57" s="44">
        <f>VLOOKUP($B$3,'2021 Q1 - 2022 Q1 AveragePrice'!$D:$BM,26,FALSE)</f>
        <v>2.7949999999999999</v>
      </c>
      <c r="C57" s="44">
        <f>VLOOKUP($B$4,'2021 Q1 - 2022 Q1 AveragePrice'!$D:$BM,26,FALSE)</f>
        <v>3.5925000000000002</v>
      </c>
      <c r="D57" s="43">
        <f>VLOOKUP("MEAN",'2021 Q1 - 2022 Q1 AveragePrice'!$D:$BM,26,FALSE)</f>
        <v>3.0482146021572873</v>
      </c>
      <c r="I57" s="49"/>
      <c r="J57" s="49"/>
      <c r="K57" s="49"/>
    </row>
    <row r="58" spans="1:11" x14ac:dyDescent="0.2">
      <c r="A58" s="48" t="s">
        <v>137</v>
      </c>
      <c r="B58" s="47">
        <f>VLOOKUP($B$3,'2021 Q1 - 2022 Q1 AveragePrice'!$D:$BM,27,FALSE)</f>
        <v>1.6575</v>
      </c>
      <c r="C58" s="47">
        <f>VLOOKUP($B$4,'2021 Q1 - 2022 Q1 AveragePrice'!$D:$BM,27,FALSE)</f>
        <v>1.2050000000000001</v>
      </c>
      <c r="D58" s="46">
        <f>VLOOKUP("MEAN",'2021 Q1 - 2022 Q1 AveragePrice'!$D:$BM,27,FALSE)</f>
        <v>1.9429010820303834</v>
      </c>
      <c r="I58" s="49"/>
      <c r="J58" s="49"/>
      <c r="K58" s="49"/>
    </row>
    <row r="59" spans="1:11" x14ac:dyDescent="0.2">
      <c r="A59" s="45" t="s">
        <v>138</v>
      </c>
      <c r="B59" s="53">
        <f>VLOOKUP($B$3,'2021 Q1 - 2022 Q1 AveragePrice'!$D:$BM,28,FALSE)</f>
        <v>739</v>
      </c>
      <c r="C59" s="53">
        <f>VLOOKUP($B$4,'2021 Q1 - 2022 Q1 AveragePrice'!$D:$BM,28,FALSE)</f>
        <v>994.31000000000006</v>
      </c>
      <c r="D59" s="52">
        <f>VLOOKUP("MEAN",'2021 Q1 - 2022 Q1 AveragePrice'!$D:$BM,28,FALSE)</f>
        <v>1233.4894154394131</v>
      </c>
      <c r="I59" s="49"/>
      <c r="J59" s="49"/>
      <c r="K59" s="49"/>
    </row>
    <row r="60" spans="1:11" x14ac:dyDescent="0.2">
      <c r="A60" s="48" t="s">
        <v>139</v>
      </c>
      <c r="B60" s="51">
        <f>VLOOKUP($B$3,'2021 Q1 - 2022 Q1 AveragePrice'!$D:$BM,29,FALSE)</f>
        <v>239759.75</v>
      </c>
      <c r="C60" s="51">
        <f>VLOOKUP($B$4,'2021 Q1 - 2022 Q1 AveragePrice'!$D:$BM,29,FALSE)</f>
        <v>314534</v>
      </c>
      <c r="D60" s="50">
        <f>VLOOKUP("MEAN",'2021 Q1 - 2022 Q1 AveragePrice'!$D:$BM,29,FALSE)</f>
        <v>403124.39208179584</v>
      </c>
      <c r="I60" s="49"/>
      <c r="J60" s="49"/>
      <c r="K60" s="49"/>
    </row>
    <row r="61" spans="1:11" x14ac:dyDescent="0.2">
      <c r="A61" s="45" t="s">
        <v>140</v>
      </c>
      <c r="B61" s="44">
        <f>VLOOKUP($B$3,'2021 Q1 - 2022 Q1 AveragePrice'!$D:$BM,35,FALSE)</f>
        <v>248.04774250260715</v>
      </c>
      <c r="C61" s="44">
        <f>VLOOKUP($B$4,'2021 Q1 - 2022 Q1 AveragePrice'!$D:$BM,35,FALSE)</f>
        <v>354.55712798227563</v>
      </c>
      <c r="D61" s="43">
        <f>VLOOKUP("MEAN",'2021 Q1 - 2022 Q1 AveragePrice'!$D:$BM,35,FALSE)</f>
        <v>171.18243525989772</v>
      </c>
      <c r="I61" s="49"/>
      <c r="J61" s="49"/>
      <c r="K61" s="49"/>
    </row>
    <row r="62" spans="1:11" x14ac:dyDescent="0.2">
      <c r="A62" s="48" t="s">
        <v>141</v>
      </c>
      <c r="B62" s="47">
        <f>VLOOKUP($B$3,'2021 Q1 - 2022 Q1 AveragePrice'!$D:$BM,36,FALSE)</f>
        <v>185.26140000000001</v>
      </c>
      <c r="C62" s="47">
        <f>VLOOKUP($B$4,'2021 Q1 - 2022 Q1 AveragePrice'!$D:$BM,36,FALSE)</f>
        <v>190.19640000000001</v>
      </c>
      <c r="D62" s="46">
        <f>VLOOKUP("MEAN",'2021 Q1 - 2022 Q1 AveragePrice'!$D:$BM,36,FALSE)</f>
        <v>187.35305889860408</v>
      </c>
      <c r="I62" s="49"/>
      <c r="J62" s="49"/>
      <c r="K62" s="49"/>
    </row>
    <row r="63" spans="1:11" x14ac:dyDescent="0.2">
      <c r="A63" s="45" t="s">
        <v>142</v>
      </c>
      <c r="B63" s="44">
        <f>VLOOKUP($B$3,'2021 Q1 - 2022 Q1 AveragePrice'!$D:$BM,37,FALSE)</f>
        <v>45.877500000000005</v>
      </c>
      <c r="C63" s="44">
        <f>VLOOKUP($B$4,'2021 Q1 - 2022 Q1 AveragePrice'!$D:$BM,37,FALSE)</f>
        <v>33.212499999999999</v>
      </c>
      <c r="D63" s="43">
        <f>VLOOKUP("MEAN",'2021 Q1 - 2022 Q1 AveragePrice'!$D:$BM,37,FALSE)</f>
        <v>52.932657815280287</v>
      </c>
      <c r="I63" s="49"/>
      <c r="J63" s="49"/>
      <c r="K63" s="49"/>
    </row>
    <row r="64" spans="1:11" x14ac:dyDescent="0.2">
      <c r="A64" s="48" t="s">
        <v>143</v>
      </c>
      <c r="B64" s="47">
        <f>VLOOKUP($B$3,'2021 Q1 - 2022 Q1 AveragePrice'!$D:$BM,38,FALSE)</f>
        <v>2.5085000000000002</v>
      </c>
      <c r="C64" s="47">
        <f>VLOOKUP($B$4,'2021 Q1 - 2022 Q1 AveragePrice'!$D:$BM,38,FALSE)</f>
        <v>2.9290000000000003</v>
      </c>
      <c r="D64" s="46">
        <f>VLOOKUP("MEAN",'2021 Q1 - 2022 Q1 AveragePrice'!$D:$BM,38,FALSE)</f>
        <v>2.7955853246353612</v>
      </c>
      <c r="I64" s="49"/>
      <c r="J64" s="49"/>
      <c r="K64" s="49"/>
    </row>
    <row r="65" spans="1:11" x14ac:dyDescent="0.2">
      <c r="A65" s="45" t="s">
        <v>144</v>
      </c>
      <c r="B65" s="44">
        <f>VLOOKUP($B$3,'2021 Q1 - 2022 Q1 AveragePrice'!$D:$BM,39,FALSE)</f>
        <v>75.8125</v>
      </c>
      <c r="C65" s="44">
        <f>VLOOKUP($B$4,'2021 Q1 - 2022 Q1 AveragePrice'!$D:$BM,39,FALSE)</f>
        <v>52.254999999999995</v>
      </c>
      <c r="D65" s="43">
        <f>VLOOKUP("MEAN",'2021 Q1 - 2022 Q1 AveragePrice'!$D:$BM,39,FALSE)</f>
        <v>110.19116935675068</v>
      </c>
      <c r="I65" s="49"/>
      <c r="J65" s="49"/>
      <c r="K65" s="49"/>
    </row>
    <row r="66" spans="1:11" x14ac:dyDescent="0.2">
      <c r="A66" s="48" t="s">
        <v>145</v>
      </c>
      <c r="B66" s="47">
        <f>VLOOKUP($B$3,'2021 Q1 - 2022 Q1 AveragePrice'!$D:$BM,40,FALSE)</f>
        <v>85</v>
      </c>
      <c r="C66" s="47">
        <f>VLOOKUP($B$4,'2021 Q1 - 2022 Q1 AveragePrice'!$D:$BM,40,FALSE)</f>
        <v>35.857500000000002</v>
      </c>
      <c r="D66" s="46">
        <f>VLOOKUP("MEAN",'2021 Q1 - 2022 Q1 AveragePrice'!$D:$BM,40,FALSE)</f>
        <v>118.54707422994444</v>
      </c>
      <c r="I66" s="49"/>
      <c r="J66" s="49"/>
      <c r="K66" s="49"/>
    </row>
    <row r="67" spans="1:11" x14ac:dyDescent="0.2">
      <c r="A67" s="45" t="s">
        <v>146</v>
      </c>
      <c r="B67" s="44">
        <f>VLOOKUP($B$3,'2021 Q1 - 2022 Q1 AveragePrice'!$D:$BM,41,FALSE)</f>
        <v>78.8125</v>
      </c>
      <c r="C67" s="44">
        <f>VLOOKUP($B$4,'2021 Q1 - 2022 Q1 AveragePrice'!$D:$BM,41,FALSE)</f>
        <v>71.52</v>
      </c>
      <c r="D67" s="43">
        <f>VLOOKUP("MEAN",'2021 Q1 - 2022 Q1 AveragePrice'!$D:$BM,41,FALSE)</f>
        <v>102.07956855670623</v>
      </c>
      <c r="I67" s="49"/>
      <c r="J67" s="49"/>
      <c r="K67" s="49"/>
    </row>
    <row r="68" spans="1:11" x14ac:dyDescent="0.2">
      <c r="A68" s="48" t="s">
        <v>147</v>
      </c>
      <c r="B68" s="47">
        <f>VLOOKUP($B$3,'2021 Q1 - 2022 Q1 AveragePrice'!$D:$BM,42,FALSE)</f>
        <v>9.4425000000000008</v>
      </c>
      <c r="C68" s="47">
        <f>VLOOKUP($B$4,'2021 Q1 - 2022 Q1 AveragePrice'!$D:$BM,42,FALSE)</f>
        <v>10.645</v>
      </c>
      <c r="D68" s="46">
        <f>VLOOKUP("MEAN",'2021 Q1 - 2022 Q1 AveragePrice'!$D:$BM,42,FALSE)</f>
        <v>9.9330917052069445</v>
      </c>
      <c r="I68" s="49"/>
      <c r="J68" s="49"/>
      <c r="K68" s="49"/>
    </row>
    <row r="69" spans="1:11" x14ac:dyDescent="0.2">
      <c r="A69" s="45" t="s">
        <v>148</v>
      </c>
      <c r="B69" s="44">
        <f>VLOOKUP($B$3,'2021 Q1 - 2022 Q1 AveragePrice'!$D:$BM,43,FALSE)</f>
        <v>458.31500000000005</v>
      </c>
      <c r="C69" s="44">
        <f>VLOOKUP($B$4,'2021 Q1 - 2022 Q1 AveragePrice'!$D:$BM,43,FALSE)</f>
        <v>547.79999999999995</v>
      </c>
      <c r="D69" s="43">
        <f>VLOOKUP("MEAN",'2021 Q1 - 2022 Q1 AveragePrice'!$D:$BM,43,FALSE)</f>
        <v>464.30272780668349</v>
      </c>
      <c r="I69" s="49"/>
      <c r="J69" s="49"/>
      <c r="K69" s="49"/>
    </row>
    <row r="70" spans="1:11" x14ac:dyDescent="0.2">
      <c r="A70" s="48" t="s">
        <v>149</v>
      </c>
      <c r="B70" s="47">
        <f>VLOOKUP($B$3,'2021 Q1 - 2022 Q1 AveragePrice'!$D:$BM,44,FALSE)</f>
        <v>4.0975000000000001</v>
      </c>
      <c r="C70" s="47">
        <f>VLOOKUP($B$4,'2021 Q1 - 2022 Q1 AveragePrice'!$D:$BM,44,FALSE)</f>
        <v>3.7</v>
      </c>
      <c r="D70" s="46">
        <f>VLOOKUP("MEAN",'2021 Q1 - 2022 Q1 AveragePrice'!$D:$BM,44,FALSE)</f>
        <v>4.7884651190212812</v>
      </c>
      <c r="I70" s="49"/>
      <c r="J70" s="49"/>
      <c r="K70" s="49"/>
    </row>
    <row r="71" spans="1:11" x14ac:dyDescent="0.2">
      <c r="A71" s="45" t="s">
        <v>150</v>
      </c>
      <c r="B71" s="44">
        <f>VLOOKUP($B$3,'2021 Q1 - 2022 Q1 AveragePrice'!$D:$BM,45,FALSE)</f>
        <v>10.0875</v>
      </c>
      <c r="C71" s="44">
        <f>VLOOKUP($B$4,'2021 Q1 - 2022 Q1 AveragePrice'!$D:$BM,45,FALSE)</f>
        <v>10.130000000000001</v>
      </c>
      <c r="D71" s="43">
        <f>VLOOKUP("MEAN",'2021 Q1 - 2022 Q1 AveragePrice'!$D:$BM,45,FALSE)</f>
        <v>10.826825189942031</v>
      </c>
      <c r="I71" s="49"/>
      <c r="J71" s="49"/>
      <c r="K71" s="49"/>
    </row>
    <row r="72" spans="1:11" x14ac:dyDescent="0.2">
      <c r="A72" s="48" t="s">
        <v>151</v>
      </c>
      <c r="B72" s="47">
        <f>VLOOKUP($B$3,'2021 Q1 - 2022 Q1 AveragePrice'!$D:$BM,46,FALSE)</f>
        <v>3.9224999999999999</v>
      </c>
      <c r="C72" s="47">
        <f>VLOOKUP($B$4,'2021 Q1 - 2022 Q1 AveragePrice'!$D:$BM,46,FALSE)</f>
        <v>4.8349999999999991</v>
      </c>
      <c r="D72" s="46">
        <f>VLOOKUP("MEAN",'2021 Q1 - 2022 Q1 AveragePrice'!$D:$BM,46,FALSE)</f>
        <v>4.198118508490948</v>
      </c>
      <c r="I72" s="49"/>
      <c r="J72" s="49"/>
      <c r="K72" s="49"/>
    </row>
    <row r="73" spans="1:11" x14ac:dyDescent="0.2">
      <c r="A73" s="45" t="s">
        <v>152</v>
      </c>
      <c r="B73" s="44">
        <f>VLOOKUP($B$3,'2021 Q1 - 2022 Q1 AveragePrice'!$D:$BM,47,FALSE)</f>
        <v>13.252500000000001</v>
      </c>
      <c r="C73" s="44">
        <f>VLOOKUP($B$4,'2021 Q1 - 2022 Q1 AveragePrice'!$D:$BM,47,FALSE)</f>
        <v>20.547499999999999</v>
      </c>
      <c r="D73" s="43">
        <f>VLOOKUP("MEAN",'2021 Q1 - 2022 Q1 AveragePrice'!$D:$BM,47,FALSE)</f>
        <v>20.564335930375435</v>
      </c>
      <c r="I73" s="49"/>
      <c r="J73" s="49"/>
      <c r="K73" s="49"/>
    </row>
    <row r="74" spans="1:11" x14ac:dyDescent="0.2">
      <c r="A74" s="48" t="s">
        <v>153</v>
      </c>
      <c r="B74" s="47">
        <f>VLOOKUP($B$3,'2021 Q1 - 2022 Q1 AveragePrice'!$D:$BM,48,FALSE)</f>
        <v>30.375</v>
      </c>
      <c r="C74" s="47">
        <f>VLOOKUP($B$4,'2021 Q1 - 2022 Q1 AveragePrice'!$D:$BM,48,FALSE)</f>
        <v>57.802499999999995</v>
      </c>
      <c r="D74" s="46">
        <f>VLOOKUP("MEAN",'2021 Q1 - 2022 Q1 AveragePrice'!$D:$BM,48,FALSE)</f>
        <v>40.739054291945848</v>
      </c>
      <c r="I74" s="49"/>
      <c r="J74" s="49"/>
      <c r="K74" s="49"/>
    </row>
    <row r="75" spans="1:11" x14ac:dyDescent="0.2">
      <c r="A75" s="45" t="s">
        <v>154</v>
      </c>
      <c r="B75" s="44">
        <f>VLOOKUP($B$3,'2021 Q1 - 2022 Q1 AveragePrice'!$D:$BM,49,FALSE)</f>
        <v>2.0599999999999996</v>
      </c>
      <c r="C75" s="44">
        <f>VLOOKUP($B$4,'2021 Q1 - 2022 Q1 AveragePrice'!$D:$BM,49,FALSE)</f>
        <v>2.4775</v>
      </c>
      <c r="D75" s="43">
        <f>VLOOKUP("MEAN",'2021 Q1 - 2022 Q1 AveragePrice'!$D:$BM,49,FALSE)</f>
        <v>2.3741408556804449</v>
      </c>
      <c r="I75" s="49"/>
      <c r="J75" s="49"/>
      <c r="K75" s="49"/>
    </row>
    <row r="76" spans="1:11" x14ac:dyDescent="0.2">
      <c r="A76" s="48" t="s">
        <v>155</v>
      </c>
      <c r="B76" s="47">
        <f>VLOOKUP($B$3,'2021 Q1 - 2022 Q1 AveragePrice'!$D:$BM,50,FALSE)</f>
        <v>1.02</v>
      </c>
      <c r="C76" s="47">
        <f>VLOOKUP($B$4,'2021 Q1 - 2022 Q1 AveragePrice'!$D:$BM,50,FALSE)</f>
        <v>1.3924999999999998</v>
      </c>
      <c r="D76" s="46">
        <f>VLOOKUP("MEAN",'2021 Q1 - 2022 Q1 AveragePrice'!$D:$BM,50,FALSE)</f>
        <v>1.0852986981239656</v>
      </c>
      <c r="I76" s="49"/>
      <c r="J76" s="49"/>
      <c r="K76" s="49"/>
    </row>
    <row r="77" spans="1:11" x14ac:dyDescent="0.2">
      <c r="A77" s="45" t="s">
        <v>156</v>
      </c>
      <c r="B77" s="44">
        <f>VLOOKUP($B$3,'2021 Q1 - 2022 Q1 AveragePrice'!$D:$BM,51,FALSE)</f>
        <v>10.947500000000002</v>
      </c>
      <c r="C77" s="44">
        <f>VLOOKUP($B$4,'2021 Q1 - 2022 Q1 AveragePrice'!$D:$BM,51,FALSE)</f>
        <v>9.5300000000000011</v>
      </c>
      <c r="D77" s="43">
        <f>VLOOKUP("MEAN",'2021 Q1 - 2022 Q1 AveragePrice'!$D:$BM,51,FALSE)</f>
        <v>14.040429732851813</v>
      </c>
      <c r="I77" s="49"/>
      <c r="J77" s="49"/>
      <c r="K77" s="49"/>
    </row>
    <row r="78" spans="1:11" x14ac:dyDescent="0.2">
      <c r="A78" s="48" t="s">
        <v>157</v>
      </c>
      <c r="B78" s="47">
        <f>VLOOKUP($B$3,'2021 Q1 - 2022 Q1 AveragePrice'!$D:$BM,52,FALSE)</f>
        <v>27.990000000000002</v>
      </c>
      <c r="C78" s="47">
        <f>VLOOKUP($B$4,'2021 Q1 - 2022 Q1 AveragePrice'!$D:$BM,52,FALSE)</f>
        <v>38.06</v>
      </c>
      <c r="D78" s="46">
        <f>VLOOKUP("MEAN",'2021 Q1 - 2022 Q1 AveragePrice'!$D:$BM,52,FALSE)</f>
        <v>31.659018118552652</v>
      </c>
      <c r="I78" s="49"/>
      <c r="J78" s="49"/>
      <c r="K78" s="49"/>
    </row>
    <row r="79" spans="1:11" x14ac:dyDescent="0.2">
      <c r="A79" s="45" t="s">
        <v>158</v>
      </c>
      <c r="B79" s="44">
        <f>VLOOKUP($B$3,'2021 Q1 - 2022 Q1 AveragePrice'!$D:$BM,53,FALSE)</f>
        <v>18.759999999999998</v>
      </c>
      <c r="C79" s="44">
        <f>VLOOKUP($B$4,'2021 Q1 - 2022 Q1 AveragePrice'!$D:$BM,53,FALSE)</f>
        <v>36.520000000000003</v>
      </c>
      <c r="D79" s="43">
        <f>VLOOKUP("MEAN",'2021 Q1 - 2022 Q1 AveragePrice'!$D:$BM,53,FALSE)</f>
        <v>25.399021568402727</v>
      </c>
      <c r="I79" s="49"/>
      <c r="J79" s="49"/>
      <c r="K79" s="49"/>
    </row>
    <row r="80" spans="1:11" x14ac:dyDescent="0.2">
      <c r="A80" s="48" t="s">
        <v>159</v>
      </c>
      <c r="B80" s="47">
        <f>VLOOKUP($B$3,'2021 Q1 - 2022 Q1 AveragePrice'!$D:$BM,54,FALSE)</f>
        <v>27.425000000000004</v>
      </c>
      <c r="C80" s="47">
        <f>VLOOKUP($B$4,'2021 Q1 - 2022 Q1 AveragePrice'!$D:$BM,54,FALSE)</f>
        <v>41.202500000000001</v>
      </c>
      <c r="D80" s="46">
        <f>VLOOKUP("MEAN",'2021 Q1 - 2022 Q1 AveragePrice'!$D:$BM,54,FALSE)</f>
        <v>32.073958800805862</v>
      </c>
      <c r="I80" s="49"/>
      <c r="J80" s="49"/>
      <c r="K80" s="49"/>
    </row>
    <row r="81" spans="1:11" x14ac:dyDescent="0.2">
      <c r="A81" s="45" t="s">
        <v>160</v>
      </c>
      <c r="B81" s="44">
        <f>VLOOKUP($B$3,'2021 Q1 - 2022 Q1 AveragePrice'!$D:$BM,55,FALSE)</f>
        <v>75.125</v>
      </c>
      <c r="C81" s="44">
        <f>VLOOKUP($B$4,'2021 Q1 - 2022 Q1 AveragePrice'!$D:$BM,55,FALSE)</f>
        <v>46.720000000000006</v>
      </c>
      <c r="D81" s="43">
        <f>VLOOKUP("MEAN",'2021 Q1 - 2022 Q1 AveragePrice'!$D:$BM,55,FALSE)</f>
        <v>81.072905836890811</v>
      </c>
      <c r="I81" s="49"/>
      <c r="J81" s="49"/>
      <c r="K81" s="49"/>
    </row>
    <row r="82" spans="1:11" x14ac:dyDescent="0.2">
      <c r="A82" s="48" t="s">
        <v>161</v>
      </c>
      <c r="B82" s="47">
        <f>VLOOKUP($B$3,'2021 Q1 - 2022 Q1 AveragePrice'!$D:$BM,56,FALSE)</f>
        <v>4.9991666666666665</v>
      </c>
      <c r="C82" s="47">
        <f>VLOOKUP($B$4,'2021 Q1 - 2022 Q1 AveragePrice'!$D:$BM,56,FALSE)</f>
        <v>5.9947916666666661</v>
      </c>
      <c r="D82" s="46">
        <f>VLOOKUP("MEAN",'2021 Q1 - 2022 Q1 AveragePrice'!$D:$BM,56,FALSE)</f>
        <v>11.139691392981975</v>
      </c>
      <c r="I82" s="49"/>
      <c r="J82" s="49"/>
      <c r="K82" s="49"/>
    </row>
    <row r="83" spans="1:11" x14ac:dyDescent="0.2">
      <c r="A83" s="45" t="s">
        <v>162</v>
      </c>
      <c r="B83" s="44">
        <f>VLOOKUP($B$3,'2021 Q1 - 2022 Q1 AveragePrice'!$D:$BM,57,FALSE)</f>
        <v>11.532499999999999</v>
      </c>
      <c r="C83" s="44">
        <f>VLOOKUP($B$4,'2021 Q1 - 2022 Q1 AveragePrice'!$D:$BM,57,FALSE)</f>
        <v>7.83</v>
      </c>
      <c r="D83" s="43">
        <f>VLOOKUP("MEAN",'2021 Q1 - 2022 Q1 AveragePrice'!$D:$BM,57,FALSE)</f>
        <v>11.046337899953079</v>
      </c>
    </row>
    <row r="84" spans="1:11" x14ac:dyDescent="0.2">
      <c r="A84" s="48" t="s">
        <v>163</v>
      </c>
      <c r="B84" s="47">
        <f>VLOOKUP($B$3,'2021 Q1 - 2022 Q1 AveragePrice'!$D:$BM,58,FALSE)</f>
        <v>10</v>
      </c>
      <c r="C84" s="47">
        <f>VLOOKUP($B$4,'2021 Q1 - 2022 Q1 AveragePrice'!$D:$BM,58,FALSE)</f>
        <v>18.607500000000002</v>
      </c>
      <c r="D84" s="46">
        <f>VLOOKUP("MEAN",'2021 Q1 - 2022 Q1 AveragePrice'!$D:$BM,58,FALSE)</f>
        <v>15.766273373522763</v>
      </c>
    </row>
    <row r="85" spans="1:11" x14ac:dyDescent="0.2">
      <c r="A85" s="45" t="s">
        <v>164</v>
      </c>
      <c r="B85" s="44">
        <f>VLOOKUP($B$3,'2021 Q1 - 2022 Q1 AveragePrice'!$D:$BM,59,FALSE)</f>
        <v>2.2075</v>
      </c>
      <c r="C85" s="44">
        <f>VLOOKUP($B$4,'2021 Q1 - 2022 Q1 AveragePrice'!$D:$BM,59,FALSE)</f>
        <v>4.8499999999999996</v>
      </c>
      <c r="D85" s="43">
        <f>VLOOKUP("MEAN",'2021 Q1 - 2022 Q1 AveragePrice'!$D:$BM,59,FALSE)</f>
        <v>2.6486999568131711</v>
      </c>
    </row>
    <row r="86" spans="1:11" x14ac:dyDescent="0.2">
      <c r="A86" s="48" t="s">
        <v>165</v>
      </c>
      <c r="B86" s="47">
        <f>VLOOKUP($B$3,'2021 Q1 - 2022 Q1 AveragePrice'!$D:$BM,60,FALSE)</f>
        <v>50</v>
      </c>
      <c r="C86" s="47">
        <f>VLOOKUP($B$4,'2021 Q1 - 2022 Q1 AveragePrice'!$D:$BM,60,FALSE)</f>
        <v>29.200000000000003</v>
      </c>
      <c r="D86" s="46">
        <f>VLOOKUP("MEAN",'2021 Q1 - 2022 Q1 AveragePrice'!$D:$BM,60,FALSE)</f>
        <v>55.059308924672948</v>
      </c>
    </row>
    <row r="87" spans="1:11" x14ac:dyDescent="0.2">
      <c r="A87" s="45" t="s">
        <v>166</v>
      </c>
      <c r="B87" s="44">
        <f>VLOOKUP($B$3,'2021 Q1 - 2022 Q1 AveragePrice'!$D:$BM,61,FALSE)</f>
        <v>8.5924999999999994</v>
      </c>
      <c r="C87" s="44">
        <f>VLOOKUP($B$4,'2021 Q1 - 2022 Q1 AveragePrice'!$D:$BM,61,FALSE)</f>
        <v>9.7050000000000018</v>
      </c>
      <c r="D87" s="43">
        <f>VLOOKUP("MEAN",'2021 Q1 - 2022 Q1 AveragePrice'!$D:$BM,61,FALSE)</f>
        <v>9.6681140308842526</v>
      </c>
    </row>
    <row r="88" spans="1:11" x14ac:dyDescent="0.2">
      <c r="A88" s="42" t="s">
        <v>167</v>
      </c>
      <c r="B88" s="41">
        <f>VLOOKUP($B$3,'2021 Q1 - 2022 Q1 AveragePrice'!$D:$BM,62,FALSE)</f>
        <v>8.3949999999999996</v>
      </c>
      <c r="C88" s="41">
        <f>VLOOKUP($B$4,'2021 Q1 - 2022 Q1 AveragePrice'!$D:$BM,62,FALSE)</f>
        <v>10.495000000000001</v>
      </c>
      <c r="D88" s="40">
        <f>VLOOKUP("MEAN",'2021 Q1 - 2022 Q1 AveragePrice'!$D:$BM,62,FALSE)</f>
        <v>9.3274619689040783</v>
      </c>
    </row>
  </sheetData>
  <protectedRanges>
    <protectedRange sqref="A1:D7" name="Calculator_1"/>
  </protectedRanges>
  <mergeCells count="4">
    <mergeCell ref="A1:D1"/>
    <mergeCell ref="A9:D9"/>
    <mergeCell ref="A11:D11"/>
    <mergeCell ref="B2:C2"/>
  </mergeCell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MovingFrom">
              <controlPr defaultSize="0" autoLine="0" autoPict="0">
                <anchor moveWithCells="1">
                  <from>
                    <xdr:col>1</xdr:col>
                    <xdr:colOff>19050</xdr:colOff>
                    <xdr:row>2</xdr:row>
                    <xdr:rowOff>0</xdr:rowOff>
                  </from>
                  <to>
                    <xdr:col>3</xdr:col>
                    <xdr:colOff>0</xdr:colOff>
                    <xdr:row>3</xdr:row>
                    <xdr:rowOff>0</xdr:rowOff>
                  </to>
                </anchor>
              </controlPr>
            </control>
          </mc:Choice>
        </mc:AlternateContent>
        <mc:AlternateContent xmlns:mc="http://schemas.openxmlformats.org/markup-compatibility/2006">
          <mc:Choice Requires="x14">
            <control shapeId="10242" r:id="rId5" name="MovingTo">
              <controlPr defaultSize="0" autoLine="0" autoPict="0">
                <anchor moveWithCells="1">
                  <from>
                    <xdr:col>1</xdr:col>
                    <xdr:colOff>19050</xdr:colOff>
                    <xdr:row>3</xdr:row>
                    <xdr:rowOff>0</xdr:rowOff>
                  </from>
                  <to>
                    <xdr:col>3</xdr:col>
                    <xdr:colOff>0</xdr:colOff>
                    <xdr:row>4</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K267"/>
  <sheetViews>
    <sheetView workbookViewId="0">
      <pane xSplit="4" ySplit="4" topLeftCell="E5" activePane="bottomRight" state="frozen"/>
      <selection pane="topRight" activeCell="E1" sqref="E1"/>
      <selection pane="bottomLeft" activeCell="A5" sqref="A5"/>
      <selection pane="bottomRight" activeCell="D29" sqref="D29"/>
    </sheetView>
  </sheetViews>
  <sheetFormatPr defaultRowHeight="12.75" x14ac:dyDescent="0.2"/>
  <cols>
    <col min="1" max="1" width="12.140625" bestFit="1" customWidth="1"/>
    <col min="2" max="2" width="17.42578125" bestFit="1" customWidth="1"/>
    <col min="3" max="3" width="64" bestFit="1" customWidth="1"/>
    <col min="4" max="4" width="35.140625" bestFit="1" customWidth="1"/>
    <col min="5" max="5" width="12.140625" bestFit="1" customWidth="1"/>
    <col min="6" max="6" width="10" bestFit="1" customWidth="1"/>
    <col min="7" max="7" width="9.5703125" bestFit="1" customWidth="1"/>
    <col min="8" max="8" width="9.85546875" bestFit="1" customWidth="1"/>
    <col min="9" max="9" width="11.85546875" bestFit="1" customWidth="1"/>
    <col min="10" max="10" width="14" bestFit="1" customWidth="1"/>
    <col min="11" max="11" width="14.85546875" bestFit="1" customWidth="1"/>
  </cols>
  <sheetData>
    <row r="1" spans="1:11" x14ac:dyDescent="0.2">
      <c r="A1" s="6"/>
      <c r="B1" s="7"/>
      <c r="C1" s="7" t="s">
        <v>168</v>
      </c>
      <c r="D1" s="7" t="s">
        <v>875</v>
      </c>
      <c r="E1" s="7"/>
      <c r="F1" s="7"/>
      <c r="G1" s="7"/>
      <c r="H1" s="7"/>
      <c r="I1" s="7"/>
      <c r="J1" s="7"/>
      <c r="K1" s="7"/>
    </row>
    <row r="2" spans="1:11" x14ac:dyDescent="0.2">
      <c r="A2" s="7"/>
      <c r="B2" s="7"/>
      <c r="C2" s="7"/>
      <c r="D2" s="6"/>
      <c r="E2" s="33">
        <v>1</v>
      </c>
      <c r="F2" s="34">
        <v>0.1726</v>
      </c>
      <c r="G2" s="34">
        <v>0.309</v>
      </c>
      <c r="H2" s="34">
        <v>0.1021</v>
      </c>
      <c r="I2" s="34">
        <v>7.5399999999999995E-2</v>
      </c>
      <c r="J2" s="34">
        <v>4.4200000000000003E-2</v>
      </c>
      <c r="K2" s="34">
        <v>0.29670000000000002</v>
      </c>
    </row>
    <row r="3" spans="1:11" x14ac:dyDescent="0.2">
      <c r="A3" s="7"/>
      <c r="B3" s="7"/>
      <c r="C3" s="7"/>
      <c r="D3" s="6"/>
      <c r="E3" s="8" t="s">
        <v>169</v>
      </c>
      <c r="F3" s="8" t="s">
        <v>170</v>
      </c>
      <c r="G3" s="8"/>
      <c r="H3" s="8"/>
      <c r="I3" s="8" t="s">
        <v>171</v>
      </c>
      <c r="J3" s="8"/>
      <c r="K3" s="8" t="s">
        <v>172</v>
      </c>
    </row>
    <row r="4" spans="1:11" x14ac:dyDescent="0.2">
      <c r="A4" s="9" t="s">
        <v>173</v>
      </c>
      <c r="B4" s="7" t="s">
        <v>174</v>
      </c>
      <c r="C4" s="7" t="s">
        <v>175</v>
      </c>
      <c r="D4" s="7" t="s">
        <v>176</v>
      </c>
      <c r="E4" s="10" t="s">
        <v>177</v>
      </c>
      <c r="F4" s="10" t="s">
        <v>178</v>
      </c>
      <c r="G4" s="10" t="s">
        <v>179</v>
      </c>
      <c r="H4" s="10" t="s">
        <v>180</v>
      </c>
      <c r="I4" s="10" t="s">
        <v>181</v>
      </c>
      <c r="J4" s="10" t="s">
        <v>182</v>
      </c>
      <c r="K4" s="10" t="s">
        <v>183</v>
      </c>
    </row>
    <row r="5" spans="1:11" x14ac:dyDescent="0.2">
      <c r="A5" s="11"/>
    </row>
    <row r="6" spans="1:11" x14ac:dyDescent="0.2">
      <c r="A6" s="13">
        <v>1546520500</v>
      </c>
      <c r="B6" t="s">
        <v>314</v>
      </c>
      <c r="C6" t="s">
        <v>315</v>
      </c>
      <c r="D6" t="s">
        <v>316</v>
      </c>
      <c r="E6" s="15">
        <v>192.7</v>
      </c>
      <c r="F6" s="15">
        <v>152.69999999999999</v>
      </c>
      <c r="G6" s="15">
        <v>320.7</v>
      </c>
      <c r="H6" s="15">
        <v>144.6</v>
      </c>
      <c r="I6" s="15">
        <v>124.2</v>
      </c>
      <c r="J6" s="15">
        <v>120.1</v>
      </c>
      <c r="K6" s="15">
        <v>127.6</v>
      </c>
    </row>
    <row r="7" spans="1:11" x14ac:dyDescent="0.2">
      <c r="A7" s="13">
        <v>3635614600</v>
      </c>
      <c r="B7" t="s">
        <v>497</v>
      </c>
      <c r="C7" t="s">
        <v>488</v>
      </c>
      <c r="D7" t="s">
        <v>503</v>
      </c>
      <c r="E7" s="15">
        <v>237.8</v>
      </c>
      <c r="F7" s="15">
        <v>144.4</v>
      </c>
      <c r="G7" s="15">
        <v>482.7</v>
      </c>
      <c r="H7" s="15">
        <v>103.3</v>
      </c>
      <c r="I7" s="15">
        <v>117.6</v>
      </c>
      <c r="J7" s="15">
        <v>107.9</v>
      </c>
      <c r="K7" s="15">
        <v>133.1</v>
      </c>
    </row>
    <row r="8" spans="1:11" x14ac:dyDescent="0.2">
      <c r="A8" s="13">
        <v>227940400</v>
      </c>
      <c r="B8" t="s">
        <v>203</v>
      </c>
      <c r="C8" t="s">
        <v>208</v>
      </c>
      <c r="D8" t="s">
        <v>209</v>
      </c>
      <c r="E8" s="15">
        <v>127.5</v>
      </c>
      <c r="F8" s="15">
        <v>138.80000000000001</v>
      </c>
      <c r="G8" s="15">
        <v>140.1</v>
      </c>
      <c r="H8" s="15">
        <v>132.6</v>
      </c>
      <c r="I8" s="15">
        <v>117.3</v>
      </c>
      <c r="J8" s="15">
        <v>149.4</v>
      </c>
      <c r="K8" s="15">
        <v>105.4</v>
      </c>
    </row>
    <row r="9" spans="1:11" x14ac:dyDescent="0.2">
      <c r="A9" s="13">
        <v>641884800</v>
      </c>
      <c r="B9" t="s">
        <v>235</v>
      </c>
      <c r="C9" t="s">
        <v>876</v>
      </c>
      <c r="D9" t="s">
        <v>244</v>
      </c>
      <c r="E9" s="15">
        <v>184.2</v>
      </c>
      <c r="F9" s="15">
        <v>129.80000000000001</v>
      </c>
      <c r="G9" s="15">
        <v>306.39999999999998</v>
      </c>
      <c r="H9" s="15">
        <v>133.80000000000001</v>
      </c>
      <c r="I9" s="15">
        <v>141.6</v>
      </c>
      <c r="J9" s="15">
        <v>133.9</v>
      </c>
      <c r="K9" s="15">
        <v>124.3</v>
      </c>
    </row>
    <row r="10" spans="1:11" x14ac:dyDescent="0.2">
      <c r="A10" s="13">
        <v>636084600</v>
      </c>
      <c r="B10" t="s">
        <v>235</v>
      </c>
      <c r="C10" t="s">
        <v>876</v>
      </c>
      <c r="D10" t="s">
        <v>240</v>
      </c>
      <c r="E10" s="15">
        <v>149</v>
      </c>
      <c r="F10" s="15">
        <v>129.6</v>
      </c>
      <c r="G10" s="15">
        <v>198.2</v>
      </c>
      <c r="H10" s="15">
        <v>131</v>
      </c>
      <c r="I10" s="15">
        <v>139.19999999999999</v>
      </c>
      <c r="J10" s="15">
        <v>131.4</v>
      </c>
      <c r="K10" s="15">
        <v>120.4</v>
      </c>
    </row>
    <row r="11" spans="1:11" x14ac:dyDescent="0.2">
      <c r="A11" s="13">
        <v>3635614599</v>
      </c>
      <c r="B11" t="s">
        <v>497</v>
      </c>
      <c r="C11" t="s">
        <v>488</v>
      </c>
      <c r="D11" t="s">
        <v>502</v>
      </c>
      <c r="E11" s="15">
        <v>174.9</v>
      </c>
      <c r="F11" s="15">
        <v>129.19999999999999</v>
      </c>
      <c r="G11" s="15">
        <v>296.7</v>
      </c>
      <c r="H11" s="15">
        <v>106.6</v>
      </c>
      <c r="I11" s="15">
        <v>114.9</v>
      </c>
      <c r="J11" s="15">
        <v>104.2</v>
      </c>
      <c r="K11" s="15">
        <v>123.8</v>
      </c>
    </row>
    <row r="12" spans="1:11" x14ac:dyDescent="0.2">
      <c r="A12" s="13">
        <v>5342644800</v>
      </c>
      <c r="B12" t="s">
        <v>684</v>
      </c>
      <c r="C12" t="s">
        <v>891</v>
      </c>
      <c r="D12" t="s">
        <v>696</v>
      </c>
      <c r="E12" s="15">
        <v>150.69999999999999</v>
      </c>
      <c r="F12" s="15">
        <v>128.6</v>
      </c>
      <c r="G12" s="15">
        <v>202.2</v>
      </c>
      <c r="H12" s="15">
        <v>106.6</v>
      </c>
      <c r="I12" s="15">
        <v>122.3</v>
      </c>
      <c r="J12" s="15">
        <v>124.3</v>
      </c>
      <c r="K12" s="15">
        <v>136.30000000000001</v>
      </c>
    </row>
    <row r="13" spans="1:11" x14ac:dyDescent="0.2">
      <c r="A13" s="13">
        <v>211260100</v>
      </c>
      <c r="B13" t="s">
        <v>203</v>
      </c>
      <c r="C13" t="s">
        <v>204</v>
      </c>
      <c r="D13" t="s">
        <v>205</v>
      </c>
      <c r="E13" s="15">
        <v>130.1</v>
      </c>
      <c r="F13" s="15">
        <v>126</v>
      </c>
      <c r="G13" s="15">
        <v>141.5</v>
      </c>
      <c r="H13" s="15">
        <v>120.5</v>
      </c>
      <c r="I13" s="15">
        <v>114.5</v>
      </c>
      <c r="J13" s="15">
        <v>153.19999999999999</v>
      </c>
      <c r="K13" s="15">
        <v>124.5</v>
      </c>
    </row>
    <row r="14" spans="1:11" x14ac:dyDescent="0.2">
      <c r="A14" s="13">
        <v>3635614601</v>
      </c>
      <c r="B14" t="s">
        <v>497</v>
      </c>
      <c r="C14" t="s">
        <v>488</v>
      </c>
      <c r="D14" t="s">
        <v>504</v>
      </c>
      <c r="E14" s="15">
        <v>145.5</v>
      </c>
      <c r="F14" s="15">
        <v>125.7</v>
      </c>
      <c r="G14" s="15">
        <v>209.1</v>
      </c>
      <c r="H14" s="15">
        <v>104.4</v>
      </c>
      <c r="I14" s="15">
        <v>109.2</v>
      </c>
      <c r="J14" s="15">
        <v>104.9</v>
      </c>
      <c r="K14" s="15">
        <v>120.2</v>
      </c>
    </row>
    <row r="15" spans="1:11" x14ac:dyDescent="0.2">
      <c r="A15" s="13">
        <v>5334580720</v>
      </c>
      <c r="B15" t="s">
        <v>684</v>
      </c>
      <c r="C15" t="s">
        <v>691</v>
      </c>
      <c r="D15" t="s">
        <v>692</v>
      </c>
      <c r="E15" s="15">
        <v>120.9</v>
      </c>
      <c r="F15" s="15">
        <v>125.6</v>
      </c>
      <c r="G15" s="15">
        <v>136.80000000000001</v>
      </c>
      <c r="H15" s="15">
        <v>85</v>
      </c>
      <c r="I15" s="15">
        <v>115</v>
      </c>
      <c r="J15" s="15">
        <v>122.4</v>
      </c>
      <c r="K15" s="15">
        <v>115.4</v>
      </c>
    </row>
    <row r="16" spans="1:11" x14ac:dyDescent="0.2">
      <c r="A16" s="13">
        <v>644700900</v>
      </c>
      <c r="B16" t="s">
        <v>235</v>
      </c>
      <c r="C16" t="s">
        <v>245</v>
      </c>
      <c r="D16" t="s">
        <v>246</v>
      </c>
      <c r="E16" s="15">
        <v>123.7</v>
      </c>
      <c r="F16" s="15">
        <v>123.5</v>
      </c>
      <c r="G16" s="15">
        <v>134.80000000000001</v>
      </c>
      <c r="H16" s="15">
        <v>142.30000000000001</v>
      </c>
      <c r="I16" s="15">
        <v>135.30000000000001</v>
      </c>
      <c r="J16" s="15">
        <v>104</v>
      </c>
      <c r="K16" s="15">
        <v>105.8</v>
      </c>
    </row>
    <row r="17" spans="1:11" x14ac:dyDescent="0.2">
      <c r="A17" s="13">
        <v>1233124500</v>
      </c>
      <c r="B17" t="s">
        <v>272</v>
      </c>
      <c r="C17" t="s">
        <v>280</v>
      </c>
      <c r="D17" t="s">
        <v>281</v>
      </c>
      <c r="E17" s="15">
        <v>120.4</v>
      </c>
      <c r="F17" s="15">
        <v>122.3</v>
      </c>
      <c r="G17" s="15">
        <v>139.30000000000001</v>
      </c>
      <c r="H17" s="15">
        <v>106.3</v>
      </c>
      <c r="I17" s="15">
        <v>107.1</v>
      </c>
      <c r="J17" s="15">
        <v>98.6</v>
      </c>
      <c r="K17" s="15">
        <v>111.1</v>
      </c>
    </row>
    <row r="18" spans="1:11" x14ac:dyDescent="0.2">
      <c r="A18" s="13">
        <v>221820300</v>
      </c>
      <c r="B18" t="s">
        <v>203</v>
      </c>
      <c r="C18" s="14" t="s">
        <v>206</v>
      </c>
      <c r="D18" t="s">
        <v>207</v>
      </c>
      <c r="E18" s="15">
        <v>124.4</v>
      </c>
      <c r="F18" s="15">
        <v>122.1</v>
      </c>
      <c r="G18" s="15">
        <v>103.2</v>
      </c>
      <c r="H18" s="15">
        <v>209.2</v>
      </c>
      <c r="I18" s="15">
        <v>109.2</v>
      </c>
      <c r="J18" s="15">
        <v>152.69999999999999</v>
      </c>
      <c r="K18" s="15">
        <v>118.4</v>
      </c>
    </row>
    <row r="19" spans="1:11" x14ac:dyDescent="0.2">
      <c r="A19" s="13">
        <v>429420400</v>
      </c>
      <c r="B19" t="s">
        <v>210</v>
      </c>
      <c r="C19" t="s">
        <v>213</v>
      </c>
      <c r="D19" s="14" t="s">
        <v>215</v>
      </c>
      <c r="E19" s="15">
        <v>133.1</v>
      </c>
      <c r="F19" s="15">
        <v>120.8</v>
      </c>
      <c r="G19" s="15">
        <v>188.7</v>
      </c>
      <c r="H19" s="15">
        <v>89.5</v>
      </c>
      <c r="I19" s="15">
        <v>87.3</v>
      </c>
      <c r="J19" s="15">
        <v>97.8</v>
      </c>
      <c r="K19" s="15">
        <v>114.3</v>
      </c>
    </row>
    <row r="20" spans="1:11" x14ac:dyDescent="0.2">
      <c r="A20" s="13">
        <v>1222744240</v>
      </c>
      <c r="B20" t="s">
        <v>272</v>
      </c>
      <c r="C20" t="s">
        <v>878</v>
      </c>
      <c r="D20" t="s">
        <v>277</v>
      </c>
      <c r="E20" s="15">
        <v>120.5</v>
      </c>
      <c r="F20" s="15">
        <v>120.5</v>
      </c>
      <c r="G20" s="15">
        <v>152.30000000000001</v>
      </c>
      <c r="H20" s="15">
        <v>106.3</v>
      </c>
      <c r="I20" s="15">
        <v>104.3</v>
      </c>
      <c r="J20" s="15">
        <v>93.4</v>
      </c>
      <c r="K20" s="15">
        <v>100.3</v>
      </c>
    </row>
    <row r="21" spans="1:11" x14ac:dyDescent="0.2">
      <c r="A21" s="13">
        <v>7241980700</v>
      </c>
      <c r="B21" t="s">
        <v>724</v>
      </c>
      <c r="C21" t="s">
        <v>896</v>
      </c>
      <c r="D21" t="s">
        <v>897</v>
      </c>
      <c r="E21" s="15">
        <v>100.7</v>
      </c>
      <c r="F21" s="15">
        <v>120.4</v>
      </c>
      <c r="G21" s="15">
        <v>76.400000000000006</v>
      </c>
      <c r="H21" s="15">
        <v>163.4</v>
      </c>
      <c r="I21" s="15">
        <v>88.7</v>
      </c>
      <c r="J21" s="15">
        <v>75.7</v>
      </c>
      <c r="K21" s="15">
        <v>99.6</v>
      </c>
    </row>
    <row r="22" spans="1:11" x14ac:dyDescent="0.2">
      <c r="A22" s="13">
        <v>4639660800</v>
      </c>
      <c r="B22" t="s">
        <v>582</v>
      </c>
      <c r="C22" t="s">
        <v>886</v>
      </c>
      <c r="D22" t="s">
        <v>887</v>
      </c>
      <c r="E22" s="15">
        <v>93.8</v>
      </c>
      <c r="F22" s="15">
        <v>119.8</v>
      </c>
      <c r="G22" s="15">
        <v>81.8</v>
      </c>
      <c r="H22" s="15">
        <v>91.2</v>
      </c>
      <c r="I22" s="15">
        <v>102</v>
      </c>
      <c r="J22" s="15">
        <v>86.7</v>
      </c>
      <c r="K22" s="15">
        <v>91</v>
      </c>
    </row>
    <row r="23" spans="1:11" x14ac:dyDescent="0.2">
      <c r="A23" s="13">
        <v>4237964700</v>
      </c>
      <c r="B23" t="s">
        <v>560</v>
      </c>
      <c r="C23" t="s">
        <v>884</v>
      </c>
      <c r="D23" t="s">
        <v>563</v>
      </c>
      <c r="E23" s="15">
        <v>106</v>
      </c>
      <c r="F23" s="15">
        <v>118.4</v>
      </c>
      <c r="G23" s="15">
        <v>101.2</v>
      </c>
      <c r="H23" s="15">
        <v>112.2</v>
      </c>
      <c r="I23" s="15">
        <v>113</v>
      </c>
      <c r="J23" s="15">
        <v>97.2</v>
      </c>
      <c r="K23" s="15">
        <v>101.3</v>
      </c>
    </row>
    <row r="24" spans="1:11" x14ac:dyDescent="0.2">
      <c r="A24" s="13">
        <v>5313380050</v>
      </c>
      <c r="B24" t="s">
        <v>684</v>
      </c>
      <c r="C24" t="s">
        <v>685</v>
      </c>
      <c r="D24" t="s">
        <v>686</v>
      </c>
      <c r="E24" s="15">
        <v>118.6</v>
      </c>
      <c r="F24" s="15">
        <v>117.3</v>
      </c>
      <c r="G24" s="15">
        <v>133.19999999999999</v>
      </c>
      <c r="H24" s="15">
        <v>85.1</v>
      </c>
      <c r="I24" s="15">
        <v>111.4</v>
      </c>
      <c r="J24" s="15">
        <v>120.1</v>
      </c>
      <c r="K24" s="15">
        <v>117.2</v>
      </c>
    </row>
    <row r="25" spans="1:11" x14ac:dyDescent="0.2">
      <c r="A25" s="13">
        <v>2514460200</v>
      </c>
      <c r="B25" t="s">
        <v>422</v>
      </c>
      <c r="C25" t="s">
        <v>423</v>
      </c>
      <c r="D25" t="s">
        <v>424</v>
      </c>
      <c r="E25" s="15">
        <v>150.80000000000001</v>
      </c>
      <c r="F25" s="15">
        <v>116</v>
      </c>
      <c r="G25" s="15">
        <v>220.9</v>
      </c>
      <c r="H25" s="15">
        <v>123.5</v>
      </c>
      <c r="I25" s="15">
        <v>121.1</v>
      </c>
      <c r="J25" s="15">
        <v>117</v>
      </c>
      <c r="K25" s="15">
        <v>119.9</v>
      </c>
    </row>
    <row r="26" spans="1:11" x14ac:dyDescent="0.2">
      <c r="A26" s="13">
        <v>2423224250</v>
      </c>
      <c r="B26" t="s">
        <v>418</v>
      </c>
      <c r="C26" t="s">
        <v>270</v>
      </c>
      <c r="D26" t="s">
        <v>421</v>
      </c>
      <c r="E26" s="15">
        <v>146.1</v>
      </c>
      <c r="F26" s="15">
        <v>115.8</v>
      </c>
      <c r="G26" s="15">
        <v>229</v>
      </c>
      <c r="H26" s="15">
        <v>108.4</v>
      </c>
      <c r="I26" s="15">
        <v>106.6</v>
      </c>
      <c r="J26" s="15">
        <v>86.5</v>
      </c>
      <c r="K26" s="15">
        <v>109.4</v>
      </c>
    </row>
    <row r="27" spans="1:11" x14ac:dyDescent="0.2">
      <c r="A27" s="13">
        <v>611244620</v>
      </c>
      <c r="B27" t="s">
        <v>235</v>
      </c>
      <c r="C27" t="s">
        <v>236</v>
      </c>
      <c r="D27" t="s">
        <v>237</v>
      </c>
      <c r="E27" s="15">
        <v>154.80000000000001</v>
      </c>
      <c r="F27" s="15">
        <v>114.6</v>
      </c>
      <c r="G27" s="15">
        <v>251.2</v>
      </c>
      <c r="H27" s="15">
        <v>92.5</v>
      </c>
      <c r="I27" s="15">
        <v>129</v>
      </c>
      <c r="J27" s="15">
        <v>103.3</v>
      </c>
      <c r="K27" s="15">
        <v>113.3</v>
      </c>
    </row>
    <row r="28" spans="1:11" x14ac:dyDescent="0.2">
      <c r="A28" s="13">
        <v>2741060840</v>
      </c>
      <c r="B28" t="s">
        <v>434</v>
      </c>
      <c r="C28" t="s">
        <v>440</v>
      </c>
      <c r="D28" t="s">
        <v>441</v>
      </c>
      <c r="E28" s="15">
        <v>99.5</v>
      </c>
      <c r="F28" s="15">
        <v>113.9</v>
      </c>
      <c r="G28" s="15">
        <v>82.1</v>
      </c>
      <c r="H28" s="15">
        <v>96.7</v>
      </c>
      <c r="I28" s="15">
        <v>98.9</v>
      </c>
      <c r="J28" s="15">
        <v>125.2</v>
      </c>
      <c r="K28" s="15">
        <v>106.5</v>
      </c>
    </row>
    <row r="29" spans="1:11" x14ac:dyDescent="0.2">
      <c r="A29" s="13">
        <v>631084500</v>
      </c>
      <c r="B29" t="s">
        <v>235</v>
      </c>
      <c r="C29" t="s">
        <v>238</v>
      </c>
      <c r="D29" t="s">
        <v>239</v>
      </c>
      <c r="E29" s="15">
        <v>151.9</v>
      </c>
      <c r="F29" s="15">
        <v>113.7</v>
      </c>
      <c r="G29" s="15">
        <v>234</v>
      </c>
      <c r="H29" s="15">
        <v>109.9</v>
      </c>
      <c r="I29" s="15">
        <v>126</v>
      </c>
      <c r="J29" s="15">
        <v>115</v>
      </c>
      <c r="K29" s="15">
        <v>115.2</v>
      </c>
    </row>
    <row r="30" spans="1:11" x14ac:dyDescent="0.2">
      <c r="A30" s="13">
        <v>641740760</v>
      </c>
      <c r="B30" t="s">
        <v>235</v>
      </c>
      <c r="C30" t="s">
        <v>242</v>
      </c>
      <c r="D30" t="s">
        <v>243</v>
      </c>
      <c r="E30" s="15">
        <v>144.69999999999999</v>
      </c>
      <c r="F30" s="15">
        <v>113.4</v>
      </c>
      <c r="G30" s="15">
        <v>215.6</v>
      </c>
      <c r="H30" s="15">
        <v>110</v>
      </c>
      <c r="I30" s="15">
        <v>130.4</v>
      </c>
      <c r="J30" s="15">
        <v>107.2</v>
      </c>
      <c r="K30" s="15">
        <v>110.1</v>
      </c>
    </row>
    <row r="31" spans="1:11" x14ac:dyDescent="0.2">
      <c r="A31" s="13">
        <v>3610580001</v>
      </c>
      <c r="B31" t="s">
        <v>497</v>
      </c>
      <c r="C31" t="s">
        <v>498</v>
      </c>
      <c r="D31" t="s">
        <v>499</v>
      </c>
      <c r="E31" s="15">
        <v>108.4</v>
      </c>
      <c r="F31" s="15">
        <v>112.9</v>
      </c>
      <c r="G31" s="15">
        <v>106.2</v>
      </c>
      <c r="H31" s="15">
        <v>95.4</v>
      </c>
      <c r="I31" s="15">
        <v>100.8</v>
      </c>
      <c r="J31" s="15">
        <v>111.3</v>
      </c>
      <c r="K31" s="15">
        <v>113.9</v>
      </c>
    </row>
    <row r="32" spans="1:11" x14ac:dyDescent="0.2">
      <c r="A32" s="13">
        <v>1919340300</v>
      </c>
      <c r="B32" t="s">
        <v>360</v>
      </c>
      <c r="C32" t="s">
        <v>367</v>
      </c>
      <c r="D32" t="s">
        <v>368</v>
      </c>
      <c r="E32" s="15">
        <v>88.4</v>
      </c>
      <c r="F32" s="15">
        <v>112.6</v>
      </c>
      <c r="G32" s="15">
        <v>63.3</v>
      </c>
      <c r="H32" s="15">
        <v>86.8</v>
      </c>
      <c r="I32" s="15">
        <v>94.8</v>
      </c>
      <c r="J32" s="15">
        <v>95.5</v>
      </c>
      <c r="K32" s="15">
        <v>98.4</v>
      </c>
    </row>
    <row r="33" spans="1:11" x14ac:dyDescent="0.2">
      <c r="A33" s="13">
        <v>3435614260</v>
      </c>
      <c r="B33" t="s">
        <v>485</v>
      </c>
      <c r="C33" t="s">
        <v>488</v>
      </c>
      <c r="D33" t="s">
        <v>491</v>
      </c>
      <c r="E33" s="15">
        <v>114.6</v>
      </c>
      <c r="F33" s="15">
        <v>112.5</v>
      </c>
      <c r="G33" s="15">
        <v>137.80000000000001</v>
      </c>
      <c r="H33" s="15">
        <v>100.9</v>
      </c>
      <c r="I33" s="15">
        <v>106.2</v>
      </c>
      <c r="J33" s="15">
        <v>99.1</v>
      </c>
      <c r="K33" s="15">
        <v>100.9</v>
      </c>
    </row>
    <row r="34" spans="1:11" x14ac:dyDescent="0.2">
      <c r="A34" s="13">
        <v>612540100</v>
      </c>
      <c r="B34" t="s">
        <v>235</v>
      </c>
      <c r="C34" t="s">
        <v>827</v>
      </c>
      <c r="D34" t="s">
        <v>828</v>
      </c>
      <c r="E34" s="15">
        <v>111</v>
      </c>
      <c r="F34" s="15">
        <v>112.5</v>
      </c>
      <c r="G34" s="15">
        <v>103.7</v>
      </c>
      <c r="H34" s="15">
        <v>154.1</v>
      </c>
      <c r="I34" s="15">
        <v>113</v>
      </c>
      <c r="J34" s="15">
        <v>102.4</v>
      </c>
      <c r="K34" s="15">
        <v>103.7</v>
      </c>
    </row>
    <row r="35" spans="1:11" x14ac:dyDescent="0.2">
      <c r="A35" s="13">
        <v>1242680850</v>
      </c>
      <c r="B35" t="s">
        <v>272</v>
      </c>
      <c r="C35" t="s">
        <v>290</v>
      </c>
      <c r="D35" t="s">
        <v>291</v>
      </c>
      <c r="E35" s="15">
        <v>95.1</v>
      </c>
      <c r="F35" s="15">
        <v>112.4</v>
      </c>
      <c r="G35" s="15">
        <v>78.7</v>
      </c>
      <c r="H35" s="15">
        <v>111.8</v>
      </c>
      <c r="I35" s="15">
        <v>99.3</v>
      </c>
      <c r="J35" s="15">
        <v>105.3</v>
      </c>
      <c r="K35" s="15">
        <v>93.9</v>
      </c>
    </row>
    <row r="36" spans="1:11" x14ac:dyDescent="0.2">
      <c r="A36" s="13">
        <v>5336500700</v>
      </c>
      <c r="B36" t="s">
        <v>684</v>
      </c>
      <c r="C36" t="s">
        <v>693</v>
      </c>
      <c r="D36" t="s">
        <v>694</v>
      </c>
      <c r="E36" s="15">
        <v>113.2</v>
      </c>
      <c r="F36" s="15">
        <v>111.5</v>
      </c>
      <c r="G36" s="15">
        <v>117.8</v>
      </c>
      <c r="H36" s="15">
        <v>94.4</v>
      </c>
      <c r="I36" s="15">
        <v>121.3</v>
      </c>
      <c r="J36" s="15">
        <v>126.6</v>
      </c>
      <c r="K36" s="15">
        <v>111.7</v>
      </c>
    </row>
    <row r="37" spans="1:11" x14ac:dyDescent="0.2">
      <c r="A37" s="13">
        <v>5147894170</v>
      </c>
      <c r="B37" t="s">
        <v>664</v>
      </c>
      <c r="C37" t="s">
        <v>270</v>
      </c>
      <c r="D37" t="s">
        <v>867</v>
      </c>
      <c r="E37" s="15">
        <v>143.5</v>
      </c>
      <c r="F37" s="15">
        <v>111.4</v>
      </c>
      <c r="G37" s="15">
        <v>208.4</v>
      </c>
      <c r="H37" s="15">
        <v>97.7</v>
      </c>
      <c r="I37" s="15">
        <v>136.5</v>
      </c>
      <c r="J37" s="15">
        <v>101.1</v>
      </c>
      <c r="K37" s="15">
        <v>118.4</v>
      </c>
    </row>
    <row r="38" spans="1:11" x14ac:dyDescent="0.2">
      <c r="A38" s="13">
        <v>1147894750</v>
      </c>
      <c r="B38" t="s">
        <v>269</v>
      </c>
      <c r="C38" t="s">
        <v>270</v>
      </c>
      <c r="D38" t="s">
        <v>271</v>
      </c>
      <c r="E38" s="15">
        <v>158.80000000000001</v>
      </c>
      <c r="F38" s="15">
        <v>111</v>
      </c>
      <c r="G38" s="15">
        <v>260.5</v>
      </c>
      <c r="H38" s="15">
        <v>111</v>
      </c>
      <c r="I38" s="15">
        <v>111.1</v>
      </c>
      <c r="J38" s="15">
        <v>98.5</v>
      </c>
      <c r="K38" s="15">
        <v>118.3</v>
      </c>
    </row>
    <row r="39" spans="1:11" x14ac:dyDescent="0.2">
      <c r="A39" s="13">
        <v>422380300</v>
      </c>
      <c r="B39" t="s">
        <v>210</v>
      </c>
      <c r="C39" t="s">
        <v>211</v>
      </c>
      <c r="D39" t="s">
        <v>212</v>
      </c>
      <c r="E39" s="15">
        <v>115.1</v>
      </c>
      <c r="F39" s="15">
        <v>110.7</v>
      </c>
      <c r="G39" s="15">
        <v>131.6</v>
      </c>
      <c r="H39" s="15">
        <v>89.5</v>
      </c>
      <c r="I39" s="15">
        <v>113.2</v>
      </c>
      <c r="J39" s="15">
        <v>105.9</v>
      </c>
      <c r="K39" s="15">
        <v>111.1</v>
      </c>
    </row>
    <row r="40" spans="1:11" x14ac:dyDescent="0.2">
      <c r="A40" s="13">
        <v>5147894173</v>
      </c>
      <c r="B40" t="s">
        <v>664</v>
      </c>
      <c r="C40" t="s">
        <v>270</v>
      </c>
      <c r="D40" t="s">
        <v>681</v>
      </c>
      <c r="E40" s="15">
        <v>147.1</v>
      </c>
      <c r="F40" s="15">
        <v>110.6</v>
      </c>
      <c r="G40" s="15">
        <v>232</v>
      </c>
      <c r="H40" s="15">
        <v>97.7</v>
      </c>
      <c r="I40" s="15">
        <v>110</v>
      </c>
      <c r="J40" s="15">
        <v>114.4</v>
      </c>
      <c r="K40" s="15">
        <v>111.3</v>
      </c>
    </row>
    <row r="41" spans="1:11" x14ac:dyDescent="0.2">
      <c r="A41" s="13">
        <v>4138900600</v>
      </c>
      <c r="B41" t="s">
        <v>557</v>
      </c>
      <c r="C41" t="s">
        <v>558</v>
      </c>
      <c r="D41" t="s">
        <v>559</v>
      </c>
      <c r="E41" s="15">
        <v>127.4</v>
      </c>
      <c r="F41" s="15">
        <v>109.4</v>
      </c>
      <c r="G41" s="15">
        <v>165.8</v>
      </c>
      <c r="H41" s="15">
        <v>93</v>
      </c>
      <c r="I41" s="15">
        <v>120.9</v>
      </c>
      <c r="J41" s="15">
        <v>103.5</v>
      </c>
      <c r="K41" s="15">
        <v>115</v>
      </c>
    </row>
    <row r="42" spans="1:11" x14ac:dyDescent="0.2">
      <c r="A42" s="13">
        <v>4121660400</v>
      </c>
      <c r="B42" t="s">
        <v>557</v>
      </c>
      <c r="C42" t="s">
        <v>880</v>
      </c>
      <c r="D42" t="s">
        <v>881</v>
      </c>
      <c r="E42" s="15">
        <v>122.9</v>
      </c>
      <c r="F42" s="15">
        <v>109.2</v>
      </c>
      <c r="G42" s="15">
        <v>143.6</v>
      </c>
      <c r="H42" s="15">
        <v>121.1</v>
      </c>
      <c r="I42" s="15">
        <v>148.19999999999999</v>
      </c>
      <c r="J42" s="15">
        <v>102.2</v>
      </c>
      <c r="K42" s="15">
        <v>106.7</v>
      </c>
    </row>
    <row r="43" spans="1:11" x14ac:dyDescent="0.2">
      <c r="A43" s="13">
        <v>3331700500</v>
      </c>
      <c r="B43" t="s">
        <v>482</v>
      </c>
      <c r="C43" t="s">
        <v>483</v>
      </c>
      <c r="D43" t="s">
        <v>484</v>
      </c>
      <c r="E43" s="15">
        <v>117.4</v>
      </c>
      <c r="F43" s="15">
        <v>109.1</v>
      </c>
      <c r="G43" s="15">
        <v>112.9</v>
      </c>
      <c r="H43" s="15">
        <v>116.3</v>
      </c>
      <c r="I43" s="15">
        <v>103.9</v>
      </c>
      <c r="J43" s="15">
        <v>124.1</v>
      </c>
      <c r="K43" s="15">
        <v>129.6</v>
      </c>
    </row>
    <row r="44" spans="1:11" x14ac:dyDescent="0.2">
      <c r="A44" s="13">
        <v>4242540900</v>
      </c>
      <c r="B44" t="s">
        <v>560</v>
      </c>
      <c r="C44" t="s">
        <v>885</v>
      </c>
      <c r="D44" t="s">
        <v>569</v>
      </c>
      <c r="E44" s="15">
        <v>91.6</v>
      </c>
      <c r="F44" s="15">
        <v>108.9</v>
      </c>
      <c r="G44" s="15">
        <v>68.599999999999994</v>
      </c>
      <c r="H44" s="15">
        <v>104.1</v>
      </c>
      <c r="I44" s="15">
        <v>106.4</v>
      </c>
      <c r="J44" s="15">
        <v>99.4</v>
      </c>
      <c r="K44" s="15">
        <v>96.1</v>
      </c>
    </row>
    <row r="45" spans="1:11" x14ac:dyDescent="0.2">
      <c r="A45" s="13">
        <v>1215980190</v>
      </c>
      <c r="B45" t="s">
        <v>272</v>
      </c>
      <c r="C45" t="s">
        <v>273</v>
      </c>
      <c r="D45" t="s">
        <v>274</v>
      </c>
      <c r="E45" s="15">
        <v>106.3</v>
      </c>
      <c r="F45" s="15">
        <v>108.6</v>
      </c>
      <c r="G45" s="15">
        <v>112.1</v>
      </c>
      <c r="H45" s="15">
        <v>102.9</v>
      </c>
      <c r="I45" s="15">
        <v>105</v>
      </c>
      <c r="J45" s="15">
        <v>101.2</v>
      </c>
      <c r="K45" s="15">
        <v>101.1</v>
      </c>
    </row>
    <row r="46" spans="1:11" x14ac:dyDescent="0.2">
      <c r="A46" s="13">
        <v>2731860500</v>
      </c>
      <c r="B46" t="s">
        <v>434</v>
      </c>
      <c r="C46" t="s">
        <v>435</v>
      </c>
      <c r="D46" t="s">
        <v>436</v>
      </c>
      <c r="E46" s="15">
        <v>91.4</v>
      </c>
      <c r="F46" s="15">
        <v>108.6</v>
      </c>
      <c r="G46" s="15">
        <v>74.8</v>
      </c>
      <c r="H46" s="15">
        <v>96.3</v>
      </c>
      <c r="I46" s="15">
        <v>92.3</v>
      </c>
      <c r="J46" s="15">
        <v>102.9</v>
      </c>
      <c r="K46" s="15">
        <v>95.2</v>
      </c>
    </row>
    <row r="47" spans="1:11" x14ac:dyDescent="0.2">
      <c r="A47" s="13">
        <v>633700540</v>
      </c>
      <c r="B47" t="s">
        <v>235</v>
      </c>
      <c r="C47" t="s">
        <v>829</v>
      </c>
      <c r="D47" t="s">
        <v>830</v>
      </c>
      <c r="E47" s="15">
        <v>119.7</v>
      </c>
      <c r="F47" s="15">
        <v>108.5</v>
      </c>
      <c r="G47" s="15">
        <v>141.6</v>
      </c>
      <c r="H47" s="15">
        <v>140.19999999999999</v>
      </c>
      <c r="I47" s="15">
        <v>131.69999999999999</v>
      </c>
      <c r="J47" s="15">
        <v>91</v>
      </c>
      <c r="K47" s="15">
        <v>97.7</v>
      </c>
    </row>
    <row r="48" spans="1:11" x14ac:dyDescent="0.2">
      <c r="A48" s="13">
        <v>5616940300</v>
      </c>
      <c r="B48" t="s">
        <v>719</v>
      </c>
      <c r="C48" t="s">
        <v>894</v>
      </c>
      <c r="D48" t="s">
        <v>895</v>
      </c>
      <c r="E48" s="15">
        <v>94.1</v>
      </c>
      <c r="F48" s="15">
        <v>108.5</v>
      </c>
      <c r="G48" s="15">
        <v>92.7</v>
      </c>
      <c r="H48" s="15">
        <v>80.7</v>
      </c>
      <c r="I48" s="15">
        <v>91.6</v>
      </c>
      <c r="J48" s="15">
        <v>93.9</v>
      </c>
      <c r="K48" s="15">
        <v>92.4</v>
      </c>
    </row>
    <row r="49" spans="1:11" x14ac:dyDescent="0.2">
      <c r="A49" s="13">
        <v>925540400</v>
      </c>
      <c r="B49" t="s">
        <v>257</v>
      </c>
      <c r="C49" t="s">
        <v>260</v>
      </c>
      <c r="D49" t="s">
        <v>261</v>
      </c>
      <c r="E49" s="15">
        <v>107.7</v>
      </c>
      <c r="F49" s="15">
        <v>108.4</v>
      </c>
      <c r="G49" s="15">
        <v>101.4</v>
      </c>
      <c r="H49" s="15">
        <v>126.4</v>
      </c>
      <c r="I49" s="15">
        <v>104</v>
      </c>
      <c r="J49" s="15">
        <v>92.6</v>
      </c>
      <c r="K49" s="15">
        <v>110.6</v>
      </c>
    </row>
    <row r="50" spans="1:11" x14ac:dyDescent="0.2">
      <c r="A50" s="13">
        <v>914860800</v>
      </c>
      <c r="B50" t="s">
        <v>257</v>
      </c>
      <c r="C50" t="s">
        <v>258</v>
      </c>
      <c r="D50" t="s">
        <v>259</v>
      </c>
      <c r="E50" s="15">
        <v>132.80000000000001</v>
      </c>
      <c r="F50" s="15">
        <v>108.2</v>
      </c>
      <c r="G50" s="15">
        <v>168.6</v>
      </c>
      <c r="H50" s="15">
        <v>130.30000000000001</v>
      </c>
      <c r="I50" s="15">
        <v>116.2</v>
      </c>
      <c r="J50" s="15">
        <v>107.2</v>
      </c>
      <c r="K50" s="15">
        <v>118.6</v>
      </c>
    </row>
    <row r="51" spans="1:11" x14ac:dyDescent="0.2">
      <c r="A51" s="13">
        <v>1020100500</v>
      </c>
      <c r="B51" t="s">
        <v>264</v>
      </c>
      <c r="C51" t="s">
        <v>265</v>
      </c>
      <c r="D51" s="14" t="s">
        <v>266</v>
      </c>
      <c r="E51" s="15">
        <v>102.7</v>
      </c>
      <c r="F51" s="15">
        <v>107.9</v>
      </c>
      <c r="G51" s="15">
        <v>96.8</v>
      </c>
      <c r="H51" s="15">
        <v>102.2</v>
      </c>
      <c r="I51" s="15">
        <v>102.3</v>
      </c>
      <c r="J51" s="15">
        <v>93.3</v>
      </c>
      <c r="K51" s="15">
        <v>107.6</v>
      </c>
    </row>
    <row r="52" spans="1:11" x14ac:dyDescent="0.2">
      <c r="A52" s="13">
        <v>640900720</v>
      </c>
      <c r="B52" t="s">
        <v>235</v>
      </c>
      <c r="C52" t="s">
        <v>877</v>
      </c>
      <c r="D52" t="s">
        <v>241</v>
      </c>
      <c r="E52" s="15">
        <v>118.2</v>
      </c>
      <c r="F52" s="15">
        <v>107.7</v>
      </c>
      <c r="G52" s="15">
        <v>137.9</v>
      </c>
      <c r="H52" s="15">
        <v>106.2</v>
      </c>
      <c r="I52" s="15">
        <v>120.7</v>
      </c>
      <c r="J52" s="15">
        <v>113.5</v>
      </c>
      <c r="K52" s="15">
        <v>108.1</v>
      </c>
    </row>
    <row r="53" spans="1:11" x14ac:dyDescent="0.2">
      <c r="A53" s="13">
        <v>1245220800</v>
      </c>
      <c r="B53" t="s">
        <v>272</v>
      </c>
      <c r="C53" t="s">
        <v>292</v>
      </c>
      <c r="D53" t="s">
        <v>293</v>
      </c>
      <c r="E53" s="15">
        <v>94.9</v>
      </c>
      <c r="F53" s="15">
        <v>107.5</v>
      </c>
      <c r="G53" s="15">
        <v>87.8</v>
      </c>
      <c r="H53" s="15">
        <v>87.7</v>
      </c>
      <c r="I53" s="15">
        <v>93.1</v>
      </c>
      <c r="J53" s="15">
        <v>104.8</v>
      </c>
      <c r="K53" s="15">
        <v>96.4</v>
      </c>
    </row>
    <row r="54" spans="1:11" x14ac:dyDescent="0.2">
      <c r="A54" s="13">
        <v>2538340700</v>
      </c>
      <c r="B54" t="s">
        <v>422</v>
      </c>
      <c r="C54" t="s">
        <v>425</v>
      </c>
      <c r="D54" t="s">
        <v>426</v>
      </c>
      <c r="E54" s="15">
        <v>109.5</v>
      </c>
      <c r="F54" s="15">
        <v>107.3</v>
      </c>
      <c r="G54" s="15">
        <v>112.5</v>
      </c>
      <c r="H54" s="15">
        <v>94.9</v>
      </c>
      <c r="I54" s="15">
        <v>123.2</v>
      </c>
      <c r="J54" s="15">
        <v>115.1</v>
      </c>
      <c r="K54" s="15">
        <v>108.2</v>
      </c>
    </row>
    <row r="55" spans="1:11" x14ac:dyDescent="0.2">
      <c r="A55" s="13">
        <v>3014580250</v>
      </c>
      <c r="B55" t="s">
        <v>465</v>
      </c>
      <c r="C55" t="s">
        <v>466</v>
      </c>
      <c r="D55" t="s">
        <v>467</v>
      </c>
      <c r="E55" s="15">
        <v>122</v>
      </c>
      <c r="F55" s="15">
        <v>107.1</v>
      </c>
      <c r="G55" s="15">
        <v>154.80000000000001</v>
      </c>
      <c r="H55" s="15">
        <v>86.3</v>
      </c>
      <c r="I55" s="15">
        <v>99.6</v>
      </c>
      <c r="J55" s="15">
        <v>99.5</v>
      </c>
      <c r="K55" s="15">
        <v>117.7</v>
      </c>
    </row>
    <row r="56" spans="1:11" x14ac:dyDescent="0.2">
      <c r="A56" s="13">
        <v>3435084500</v>
      </c>
      <c r="B56" t="s">
        <v>485</v>
      </c>
      <c r="C56" t="s">
        <v>486</v>
      </c>
      <c r="D56" t="s">
        <v>487</v>
      </c>
      <c r="E56" s="15">
        <v>122.3</v>
      </c>
      <c r="F56" s="15">
        <v>106.6</v>
      </c>
      <c r="G56" s="15">
        <v>151.30000000000001</v>
      </c>
      <c r="H56" s="15">
        <v>111.3</v>
      </c>
      <c r="I56" s="15">
        <v>107</v>
      </c>
      <c r="J56" s="15">
        <v>97.6</v>
      </c>
      <c r="K56" s="15">
        <v>112.5</v>
      </c>
    </row>
    <row r="57" spans="1:11" x14ac:dyDescent="0.2">
      <c r="A57" s="13">
        <v>1048864800</v>
      </c>
      <c r="B57" t="s">
        <v>264</v>
      </c>
      <c r="C57" t="s">
        <v>267</v>
      </c>
      <c r="D57" t="s">
        <v>268</v>
      </c>
      <c r="E57" s="15">
        <v>108.2</v>
      </c>
      <c r="F57" s="15">
        <v>106.6</v>
      </c>
      <c r="G57" s="15">
        <v>110.9</v>
      </c>
      <c r="H57" s="15">
        <v>89</v>
      </c>
      <c r="I57" s="15">
        <v>112.5</v>
      </c>
      <c r="J57" s="15">
        <v>114.4</v>
      </c>
      <c r="K57" s="15">
        <v>110.9</v>
      </c>
    </row>
    <row r="58" spans="1:11" x14ac:dyDescent="0.2">
      <c r="A58" s="13">
        <v>4941620900</v>
      </c>
      <c r="B58" t="s">
        <v>652</v>
      </c>
      <c r="C58" t="s">
        <v>659</v>
      </c>
      <c r="D58" t="s">
        <v>660</v>
      </c>
      <c r="E58" s="15">
        <v>110.5</v>
      </c>
      <c r="F58" s="15">
        <v>106.3</v>
      </c>
      <c r="G58" s="15">
        <v>126.3</v>
      </c>
      <c r="H58" s="15">
        <v>93</v>
      </c>
      <c r="I58" s="15">
        <v>105.9</v>
      </c>
      <c r="J58" s="15">
        <v>94.3</v>
      </c>
      <c r="K58" s="15">
        <v>106</v>
      </c>
    </row>
    <row r="59" spans="1:11" x14ac:dyDescent="0.2">
      <c r="A59" s="13">
        <v>1911180100</v>
      </c>
      <c r="B59" t="s">
        <v>360</v>
      </c>
      <c r="C59" t="s">
        <v>361</v>
      </c>
      <c r="D59" t="s">
        <v>362</v>
      </c>
      <c r="E59" s="15">
        <v>93.1</v>
      </c>
      <c r="F59" s="15">
        <v>105.7</v>
      </c>
      <c r="G59" s="15">
        <v>80.3</v>
      </c>
      <c r="H59" s="15">
        <v>95</v>
      </c>
      <c r="I59" s="15">
        <v>98.1</v>
      </c>
      <c r="J59" s="15">
        <v>100.6</v>
      </c>
      <c r="K59" s="15">
        <v>96</v>
      </c>
    </row>
    <row r="60" spans="1:11" x14ac:dyDescent="0.2">
      <c r="A60" s="13">
        <v>2338860500</v>
      </c>
      <c r="B60" t="s">
        <v>415</v>
      </c>
      <c r="C60" t="s">
        <v>416</v>
      </c>
      <c r="D60" t="s">
        <v>417</v>
      </c>
      <c r="E60" s="15">
        <v>115.1</v>
      </c>
      <c r="F60" s="15">
        <v>105.5</v>
      </c>
      <c r="G60" s="15">
        <v>126.2</v>
      </c>
      <c r="H60" s="15">
        <v>108.6</v>
      </c>
      <c r="I60" s="15">
        <v>109.1</v>
      </c>
      <c r="J60" s="15">
        <v>105.6</v>
      </c>
      <c r="K60" s="15">
        <v>114.4</v>
      </c>
    </row>
    <row r="61" spans="1:11" x14ac:dyDescent="0.2">
      <c r="A61" s="13">
        <v>3813900200</v>
      </c>
      <c r="B61" t="s">
        <v>522</v>
      </c>
      <c r="C61" t="s">
        <v>523</v>
      </c>
      <c r="D61" t="s">
        <v>524</v>
      </c>
      <c r="E61" s="15">
        <v>100.7</v>
      </c>
      <c r="F61" s="15">
        <v>105.4</v>
      </c>
      <c r="G61" s="15">
        <v>102.4</v>
      </c>
      <c r="H61" s="15">
        <v>94.6</v>
      </c>
      <c r="I61" s="15">
        <v>86.2</v>
      </c>
      <c r="J61" s="15">
        <v>114.7</v>
      </c>
      <c r="K61" s="15">
        <v>99.9</v>
      </c>
    </row>
    <row r="62" spans="1:11" x14ac:dyDescent="0.2">
      <c r="A62" s="13">
        <v>3435614050</v>
      </c>
      <c r="B62" t="s">
        <v>485</v>
      </c>
      <c r="C62" t="s">
        <v>488</v>
      </c>
      <c r="D62" t="s">
        <v>489</v>
      </c>
      <c r="E62" s="15">
        <v>119.9</v>
      </c>
      <c r="F62" s="15">
        <v>105.2</v>
      </c>
      <c r="G62" s="15">
        <v>149.1</v>
      </c>
      <c r="H62" s="15">
        <v>108.8</v>
      </c>
      <c r="I62" s="15">
        <v>105.4</v>
      </c>
      <c r="J62" s="15">
        <v>100.6</v>
      </c>
      <c r="K62" s="15">
        <v>108.5</v>
      </c>
    </row>
    <row r="63" spans="1:11" x14ac:dyDescent="0.2">
      <c r="A63" s="13">
        <v>3435614250</v>
      </c>
      <c r="B63" t="s">
        <v>485</v>
      </c>
      <c r="C63" t="s">
        <v>488</v>
      </c>
      <c r="D63" t="s">
        <v>490</v>
      </c>
      <c r="E63" s="15">
        <v>114.2</v>
      </c>
      <c r="F63" s="15">
        <v>105.2</v>
      </c>
      <c r="G63" s="15">
        <v>132</v>
      </c>
      <c r="H63" s="15">
        <v>108.7</v>
      </c>
      <c r="I63" s="15">
        <v>103.1</v>
      </c>
      <c r="J63" s="15">
        <v>92.3</v>
      </c>
      <c r="K63" s="15">
        <v>108.8</v>
      </c>
    </row>
    <row r="64" spans="1:11" x14ac:dyDescent="0.2">
      <c r="A64" s="13">
        <v>4238300750</v>
      </c>
      <c r="B64" t="s">
        <v>560</v>
      </c>
      <c r="C64" t="s">
        <v>564</v>
      </c>
      <c r="D64" t="s">
        <v>565</v>
      </c>
      <c r="E64" s="15">
        <v>99.8</v>
      </c>
      <c r="F64" s="15">
        <v>105</v>
      </c>
      <c r="G64" s="15">
        <v>90.7</v>
      </c>
      <c r="H64" s="15">
        <v>126</v>
      </c>
      <c r="I64" s="15">
        <v>108.7</v>
      </c>
      <c r="J64" s="15">
        <v>95.7</v>
      </c>
      <c r="K64" s="15">
        <v>95.5</v>
      </c>
    </row>
    <row r="65" spans="1:11" x14ac:dyDescent="0.2">
      <c r="A65" s="13">
        <v>4242540815</v>
      </c>
      <c r="B65" t="s">
        <v>560</v>
      </c>
      <c r="C65" t="s">
        <v>885</v>
      </c>
      <c r="D65" t="s">
        <v>568</v>
      </c>
      <c r="E65" s="15">
        <v>94</v>
      </c>
      <c r="F65" s="15">
        <v>105</v>
      </c>
      <c r="G65" s="15">
        <v>79.400000000000006</v>
      </c>
      <c r="H65" s="15">
        <v>104.1</v>
      </c>
      <c r="I65" s="15">
        <v>98.6</v>
      </c>
      <c r="J65" s="15">
        <v>88.2</v>
      </c>
      <c r="K65" s="15">
        <v>99.1</v>
      </c>
    </row>
    <row r="66" spans="1:11" x14ac:dyDescent="0.2">
      <c r="A66" s="13">
        <v>446060850</v>
      </c>
      <c r="B66" t="s">
        <v>210</v>
      </c>
      <c r="C66" t="s">
        <v>221</v>
      </c>
      <c r="D66" t="s">
        <v>222</v>
      </c>
      <c r="E66" s="15">
        <v>101.6</v>
      </c>
      <c r="F66" s="15">
        <v>104.9</v>
      </c>
      <c r="G66" s="15">
        <v>103</v>
      </c>
      <c r="H66" s="15">
        <v>96.6</v>
      </c>
      <c r="I66" s="15">
        <v>101.6</v>
      </c>
      <c r="J66" s="15">
        <v>103.6</v>
      </c>
      <c r="K66" s="15">
        <v>99.6</v>
      </c>
    </row>
    <row r="67" spans="1:11" x14ac:dyDescent="0.2">
      <c r="A67" s="13">
        <v>2229180400</v>
      </c>
      <c r="B67" t="s">
        <v>397</v>
      </c>
      <c r="C67" t="s">
        <v>405</v>
      </c>
      <c r="D67" t="s">
        <v>406</v>
      </c>
      <c r="E67" s="15">
        <v>89.7</v>
      </c>
      <c r="F67" s="15">
        <v>104.9</v>
      </c>
      <c r="G67" s="15">
        <v>70.900000000000006</v>
      </c>
      <c r="H67" s="15">
        <v>88.7</v>
      </c>
      <c r="I67" s="15">
        <v>99.6</v>
      </c>
      <c r="J67" s="15">
        <v>98.7</v>
      </c>
      <c r="K67" s="15">
        <v>96.9</v>
      </c>
    </row>
    <row r="68" spans="1:11" x14ac:dyDescent="0.2">
      <c r="A68" s="13">
        <v>3239900600</v>
      </c>
      <c r="B68" t="s">
        <v>477</v>
      </c>
      <c r="C68" t="s">
        <v>480</v>
      </c>
      <c r="D68" t="s">
        <v>481</v>
      </c>
      <c r="E68" s="15">
        <v>104.9</v>
      </c>
      <c r="F68" s="15">
        <v>104.8</v>
      </c>
      <c r="G68" s="15">
        <v>118.7</v>
      </c>
      <c r="H68" s="15">
        <v>85.5</v>
      </c>
      <c r="I68" s="15">
        <v>117.9</v>
      </c>
      <c r="J68" s="15">
        <v>106.6</v>
      </c>
      <c r="K68" s="15">
        <v>93.7</v>
      </c>
    </row>
    <row r="69" spans="1:11" x14ac:dyDescent="0.2">
      <c r="A69" s="13">
        <v>3529740500</v>
      </c>
      <c r="B69" t="s">
        <v>492</v>
      </c>
      <c r="C69" t="s">
        <v>495</v>
      </c>
      <c r="D69" t="s">
        <v>496</v>
      </c>
      <c r="E69" s="15">
        <v>92.9</v>
      </c>
      <c r="F69" s="15">
        <v>104.8</v>
      </c>
      <c r="G69" s="15">
        <v>81.7</v>
      </c>
      <c r="H69" s="15">
        <v>87</v>
      </c>
      <c r="I69" s="15">
        <v>102.2</v>
      </c>
      <c r="J69" s="15">
        <v>105.5</v>
      </c>
      <c r="K69" s="15">
        <v>95.6</v>
      </c>
    </row>
    <row r="70" spans="1:11" x14ac:dyDescent="0.2">
      <c r="A70" s="13">
        <v>4638180700</v>
      </c>
      <c r="B70" t="s">
        <v>582</v>
      </c>
      <c r="C70" t="s">
        <v>583</v>
      </c>
      <c r="D70" t="s">
        <v>584</v>
      </c>
      <c r="E70" s="15">
        <v>100.3</v>
      </c>
      <c r="F70" s="15">
        <v>104.7</v>
      </c>
      <c r="G70" s="15">
        <v>105.1</v>
      </c>
      <c r="H70" s="15">
        <v>95.1</v>
      </c>
      <c r="I70" s="15">
        <v>87</v>
      </c>
      <c r="J70" s="15">
        <v>101</v>
      </c>
      <c r="K70" s="15">
        <v>97.8</v>
      </c>
    </row>
    <row r="71" spans="1:11" x14ac:dyDescent="0.2">
      <c r="A71" s="13">
        <v>1245300840</v>
      </c>
      <c r="B71" t="s">
        <v>272</v>
      </c>
      <c r="C71" t="s">
        <v>294</v>
      </c>
      <c r="D71" t="s">
        <v>295</v>
      </c>
      <c r="E71" s="15">
        <v>98.6</v>
      </c>
      <c r="F71" s="15">
        <v>104.5</v>
      </c>
      <c r="G71" s="15">
        <v>94.9</v>
      </c>
      <c r="H71" s="15">
        <v>98.2</v>
      </c>
      <c r="I71" s="15">
        <v>98.6</v>
      </c>
      <c r="J71" s="15">
        <v>94.7</v>
      </c>
      <c r="K71" s="15">
        <v>99.8</v>
      </c>
    </row>
    <row r="72" spans="1:11" x14ac:dyDescent="0.2">
      <c r="A72" s="13">
        <v>5314740500</v>
      </c>
      <c r="B72" t="s">
        <v>684</v>
      </c>
      <c r="C72" t="s">
        <v>890</v>
      </c>
      <c r="D72" t="s">
        <v>695</v>
      </c>
      <c r="E72" s="15">
        <v>120.9</v>
      </c>
      <c r="F72" s="15">
        <v>104.3</v>
      </c>
      <c r="G72" s="15">
        <v>133</v>
      </c>
      <c r="H72" s="15">
        <v>85.5</v>
      </c>
      <c r="I72" s="15">
        <v>126.3</v>
      </c>
      <c r="J72" s="15">
        <v>126.2</v>
      </c>
      <c r="K72" s="15">
        <v>127.9</v>
      </c>
    </row>
    <row r="73" spans="1:11" x14ac:dyDescent="0.2">
      <c r="A73" s="13">
        <v>5344060840</v>
      </c>
      <c r="B73" t="s">
        <v>684</v>
      </c>
      <c r="C73" t="s">
        <v>697</v>
      </c>
      <c r="D73" t="s">
        <v>698</v>
      </c>
      <c r="E73" s="15">
        <v>101.9</v>
      </c>
      <c r="F73" s="15">
        <v>104.3</v>
      </c>
      <c r="G73" s="15">
        <v>100.7</v>
      </c>
      <c r="H73" s="15">
        <v>95.3</v>
      </c>
      <c r="I73" s="15">
        <v>95.2</v>
      </c>
      <c r="J73" s="15">
        <v>118.7</v>
      </c>
      <c r="K73" s="15">
        <v>103.1</v>
      </c>
    </row>
    <row r="74" spans="1:11" x14ac:dyDescent="0.2">
      <c r="A74" s="13">
        <v>824300500</v>
      </c>
      <c r="B74" t="s">
        <v>247</v>
      </c>
      <c r="C74" t="s">
        <v>253</v>
      </c>
      <c r="D74" t="s">
        <v>254</v>
      </c>
      <c r="E74" s="15">
        <v>98.1</v>
      </c>
      <c r="F74" s="15">
        <v>104.1</v>
      </c>
      <c r="G74" s="15">
        <v>98.3</v>
      </c>
      <c r="H74" s="15">
        <v>89.3</v>
      </c>
      <c r="I74" s="15">
        <v>102.9</v>
      </c>
      <c r="J74" s="15">
        <v>102.2</v>
      </c>
      <c r="K74" s="15">
        <v>95.7</v>
      </c>
    </row>
    <row r="75" spans="1:11" x14ac:dyDescent="0.2">
      <c r="A75" s="13">
        <v>3833500800</v>
      </c>
      <c r="B75" t="s">
        <v>522</v>
      </c>
      <c r="C75" t="s">
        <v>527</v>
      </c>
      <c r="D75" t="s">
        <v>528</v>
      </c>
      <c r="E75" s="15">
        <v>96.9</v>
      </c>
      <c r="F75" s="15">
        <v>104.1</v>
      </c>
      <c r="G75" s="15">
        <v>80.900000000000006</v>
      </c>
      <c r="H75" s="15">
        <v>99.7</v>
      </c>
      <c r="I75" s="15">
        <v>111.5</v>
      </c>
      <c r="J75" s="15">
        <v>112.6</v>
      </c>
      <c r="K75" s="15">
        <v>102.2</v>
      </c>
    </row>
    <row r="76" spans="1:11" x14ac:dyDescent="0.2">
      <c r="A76" s="13">
        <v>1041540600</v>
      </c>
      <c r="B76" t="s">
        <v>264</v>
      </c>
      <c r="C76" t="s">
        <v>831</v>
      </c>
      <c r="D76" t="s">
        <v>832</v>
      </c>
      <c r="E76" s="15">
        <v>106.4</v>
      </c>
      <c r="F76" s="15">
        <v>103.9</v>
      </c>
      <c r="G76" s="15">
        <v>111.2</v>
      </c>
      <c r="H76" s="15">
        <v>93.5</v>
      </c>
      <c r="I76" s="15">
        <v>132.1</v>
      </c>
      <c r="J76" s="15">
        <v>103.3</v>
      </c>
      <c r="K76" s="15">
        <v>101.3</v>
      </c>
    </row>
    <row r="77" spans="1:11" x14ac:dyDescent="0.2">
      <c r="A77" s="13">
        <v>1235840760</v>
      </c>
      <c r="B77" t="s">
        <v>272</v>
      </c>
      <c r="C77" t="s">
        <v>282</v>
      </c>
      <c r="D77" t="s">
        <v>283</v>
      </c>
      <c r="E77" s="15">
        <v>106.1</v>
      </c>
      <c r="F77" s="15">
        <v>103.9</v>
      </c>
      <c r="G77" s="15">
        <v>118</v>
      </c>
      <c r="H77" s="15">
        <v>99.6</v>
      </c>
      <c r="I77" s="15">
        <v>107.8</v>
      </c>
      <c r="J77" s="15">
        <v>100.4</v>
      </c>
      <c r="K77" s="15">
        <v>97.5</v>
      </c>
    </row>
    <row r="78" spans="1:11" x14ac:dyDescent="0.2">
      <c r="A78" s="13">
        <v>2412580100</v>
      </c>
      <c r="B78" t="s">
        <v>418</v>
      </c>
      <c r="C78" t="s">
        <v>419</v>
      </c>
      <c r="D78" t="s">
        <v>420</v>
      </c>
      <c r="E78" s="15">
        <v>106.7</v>
      </c>
      <c r="F78" s="15">
        <v>103.8</v>
      </c>
      <c r="G78" s="15">
        <v>113.6</v>
      </c>
      <c r="H78" s="15">
        <v>105.8</v>
      </c>
      <c r="I78" s="15">
        <v>105.5</v>
      </c>
      <c r="J78" s="15">
        <v>84.2</v>
      </c>
      <c r="K78" s="15">
        <v>105</v>
      </c>
    </row>
    <row r="79" spans="1:11" x14ac:dyDescent="0.2">
      <c r="A79" s="13">
        <v>5015540200</v>
      </c>
      <c r="B79" t="s">
        <v>661</v>
      </c>
      <c r="C79" t="s">
        <v>662</v>
      </c>
      <c r="D79" t="s">
        <v>663</v>
      </c>
      <c r="E79" s="15">
        <v>116.9</v>
      </c>
      <c r="F79" s="15">
        <v>103.7</v>
      </c>
      <c r="G79" s="15">
        <v>137.1</v>
      </c>
      <c r="H79" s="15">
        <v>122.2</v>
      </c>
      <c r="I79" s="15">
        <v>119.3</v>
      </c>
      <c r="J79" s="15">
        <v>111.7</v>
      </c>
      <c r="K79" s="15">
        <v>101.8</v>
      </c>
    </row>
    <row r="80" spans="1:11" x14ac:dyDescent="0.2">
      <c r="A80" s="13">
        <v>3917460300</v>
      </c>
      <c r="B80" t="s">
        <v>529</v>
      </c>
      <c r="C80" t="s">
        <v>532</v>
      </c>
      <c r="D80" t="s">
        <v>533</v>
      </c>
      <c r="E80" s="15">
        <v>92.9</v>
      </c>
      <c r="F80" s="15">
        <v>103.4</v>
      </c>
      <c r="G80" s="15">
        <v>79.8</v>
      </c>
      <c r="H80" s="15">
        <v>98.6</v>
      </c>
      <c r="I80" s="15">
        <v>92.5</v>
      </c>
      <c r="J80" s="15">
        <v>103.1</v>
      </c>
      <c r="K80" s="15">
        <v>97</v>
      </c>
    </row>
    <row r="81" spans="1:11" x14ac:dyDescent="0.2">
      <c r="A81" s="13">
        <v>5629660500</v>
      </c>
      <c r="B81" t="s">
        <v>719</v>
      </c>
      <c r="C81" t="s">
        <v>722</v>
      </c>
      <c r="D81" t="s">
        <v>723</v>
      </c>
      <c r="E81" s="15">
        <v>95.5</v>
      </c>
      <c r="F81" s="15">
        <v>103.3</v>
      </c>
      <c r="G81" s="15">
        <v>83.2</v>
      </c>
      <c r="H81" s="15">
        <v>83.4</v>
      </c>
      <c r="I81" s="15">
        <v>133.30000000000001</v>
      </c>
      <c r="J81" s="15">
        <v>101.1</v>
      </c>
      <c r="K81" s="15">
        <v>97.6</v>
      </c>
    </row>
    <row r="82" spans="1:11" x14ac:dyDescent="0.2">
      <c r="A82" s="13">
        <v>3919430400</v>
      </c>
      <c r="B82" t="s">
        <v>529</v>
      </c>
      <c r="C82" t="s">
        <v>536</v>
      </c>
      <c r="D82" t="s">
        <v>537</v>
      </c>
      <c r="E82" s="15">
        <v>92.9</v>
      </c>
      <c r="F82" s="15">
        <v>103.3</v>
      </c>
      <c r="G82" s="15">
        <v>79.900000000000006</v>
      </c>
      <c r="H82" s="15">
        <v>96.7</v>
      </c>
      <c r="I82" s="15">
        <v>87.2</v>
      </c>
      <c r="J82" s="15">
        <v>91.9</v>
      </c>
      <c r="K82" s="15">
        <v>100.8</v>
      </c>
    </row>
    <row r="83" spans="1:11" x14ac:dyDescent="0.2">
      <c r="A83" s="13">
        <v>1236740600</v>
      </c>
      <c r="B83" t="s">
        <v>272</v>
      </c>
      <c r="C83" t="s">
        <v>286</v>
      </c>
      <c r="D83" t="s">
        <v>287</v>
      </c>
      <c r="E83" s="15">
        <v>103.3</v>
      </c>
      <c r="F83" s="15">
        <v>103.2</v>
      </c>
      <c r="G83" s="15">
        <v>107.9</v>
      </c>
      <c r="H83" s="15">
        <v>95.3</v>
      </c>
      <c r="I83" s="15">
        <v>104.6</v>
      </c>
      <c r="J83" s="15">
        <v>99</v>
      </c>
      <c r="K83" s="15">
        <v>101.7</v>
      </c>
    </row>
    <row r="84" spans="1:11" x14ac:dyDescent="0.2">
      <c r="A84" s="13">
        <v>4517900300</v>
      </c>
      <c r="B84" t="s">
        <v>573</v>
      </c>
      <c r="C84" t="s">
        <v>576</v>
      </c>
      <c r="D84" t="s">
        <v>577</v>
      </c>
      <c r="E84" s="15">
        <v>94</v>
      </c>
      <c r="F84" s="15">
        <v>103.2</v>
      </c>
      <c r="G84" s="15">
        <v>72.8</v>
      </c>
      <c r="H84" s="15">
        <v>131.19999999999999</v>
      </c>
      <c r="I84" s="15">
        <v>78.599999999999994</v>
      </c>
      <c r="J84" s="15">
        <v>84.3</v>
      </c>
      <c r="K84" s="15">
        <v>103.3</v>
      </c>
    </row>
    <row r="85" spans="1:11" x14ac:dyDescent="0.2">
      <c r="A85" s="13">
        <v>5616220100</v>
      </c>
      <c r="B85" t="s">
        <v>719</v>
      </c>
      <c r="C85" t="s">
        <v>720</v>
      </c>
      <c r="D85" t="s">
        <v>721</v>
      </c>
      <c r="E85" s="15">
        <v>92.2</v>
      </c>
      <c r="F85" s="15">
        <v>103.2</v>
      </c>
      <c r="G85" s="15">
        <v>84.3</v>
      </c>
      <c r="H85" s="15">
        <v>88.1</v>
      </c>
      <c r="I85" s="15">
        <v>83.1</v>
      </c>
      <c r="J85" s="15">
        <v>99.2</v>
      </c>
      <c r="K85" s="15">
        <v>96.8</v>
      </c>
    </row>
    <row r="86" spans="1:11" x14ac:dyDescent="0.2">
      <c r="A86" s="13">
        <v>1716984280</v>
      </c>
      <c r="B86" t="s">
        <v>322</v>
      </c>
      <c r="C86" t="s">
        <v>879</v>
      </c>
      <c r="D86" t="s">
        <v>836</v>
      </c>
      <c r="E86" s="15">
        <v>126.4</v>
      </c>
      <c r="F86" s="15">
        <v>103.1</v>
      </c>
      <c r="G86" s="15">
        <v>152.9</v>
      </c>
      <c r="H86" s="15">
        <v>98.6</v>
      </c>
      <c r="I86" s="15">
        <v>133.69999999999999</v>
      </c>
      <c r="J86" s="15">
        <v>121</v>
      </c>
      <c r="K86" s="15">
        <v>121</v>
      </c>
    </row>
    <row r="87" spans="1:11" x14ac:dyDescent="0.2">
      <c r="A87" s="13">
        <v>3917140250</v>
      </c>
      <c r="B87" t="s">
        <v>529</v>
      </c>
      <c r="C87" t="s">
        <v>530</v>
      </c>
      <c r="D87" t="s">
        <v>531</v>
      </c>
      <c r="E87" s="15">
        <v>96.2</v>
      </c>
      <c r="F87" s="15">
        <v>103</v>
      </c>
      <c r="G87" s="15">
        <v>81.5</v>
      </c>
      <c r="H87" s="15">
        <v>93.7</v>
      </c>
      <c r="I87" s="15">
        <v>110.8</v>
      </c>
      <c r="J87" s="15">
        <v>98</v>
      </c>
      <c r="K87" s="15">
        <v>104.4</v>
      </c>
    </row>
    <row r="88" spans="1:11" x14ac:dyDescent="0.2">
      <c r="A88" s="13">
        <v>2619804400</v>
      </c>
      <c r="B88" t="s">
        <v>427</v>
      </c>
      <c r="C88" t="s">
        <v>428</v>
      </c>
      <c r="D88" t="s">
        <v>429</v>
      </c>
      <c r="E88" s="15">
        <v>103.3</v>
      </c>
      <c r="F88" s="15">
        <v>102.8</v>
      </c>
      <c r="G88" s="15">
        <v>105.1</v>
      </c>
      <c r="H88" s="15">
        <v>97.3</v>
      </c>
      <c r="I88" s="15">
        <v>101.6</v>
      </c>
      <c r="J88" s="15">
        <v>97.1</v>
      </c>
      <c r="K88" s="15">
        <v>105.1</v>
      </c>
    </row>
    <row r="89" spans="1:11" x14ac:dyDescent="0.2">
      <c r="A89" s="13">
        <v>5531540500</v>
      </c>
      <c r="B89" t="s">
        <v>706</v>
      </c>
      <c r="C89" t="s">
        <v>713</v>
      </c>
      <c r="D89" t="s">
        <v>714</v>
      </c>
      <c r="E89" s="15">
        <v>103.3</v>
      </c>
      <c r="F89" s="15">
        <v>102.7</v>
      </c>
      <c r="G89" s="15">
        <v>102.4</v>
      </c>
      <c r="H89" s="15">
        <v>106.2</v>
      </c>
      <c r="I89" s="15">
        <v>96.7</v>
      </c>
      <c r="J89" s="15">
        <v>117.1</v>
      </c>
      <c r="K89" s="15">
        <v>103.3</v>
      </c>
    </row>
    <row r="90" spans="1:11" x14ac:dyDescent="0.2">
      <c r="A90" s="13">
        <v>4516700200</v>
      </c>
      <c r="B90" t="s">
        <v>573</v>
      </c>
      <c r="C90" t="s">
        <v>574</v>
      </c>
      <c r="D90" t="s">
        <v>575</v>
      </c>
      <c r="E90" s="15">
        <v>97.7</v>
      </c>
      <c r="F90" s="15">
        <v>102.6</v>
      </c>
      <c r="G90" s="15">
        <v>94.9</v>
      </c>
      <c r="H90" s="15">
        <v>116.9</v>
      </c>
      <c r="I90" s="15">
        <v>96.4</v>
      </c>
      <c r="J90" s="15">
        <v>89</v>
      </c>
      <c r="K90" s="15">
        <v>92.7</v>
      </c>
    </row>
    <row r="91" spans="1:11" x14ac:dyDescent="0.2">
      <c r="A91" s="13">
        <v>120020250</v>
      </c>
      <c r="B91" t="s">
        <v>184</v>
      </c>
      <c r="C91" t="s">
        <v>193</v>
      </c>
      <c r="D91" t="s">
        <v>194</v>
      </c>
      <c r="E91" s="15">
        <v>90.4</v>
      </c>
      <c r="F91" s="15">
        <v>102.4</v>
      </c>
      <c r="G91" s="15">
        <v>73.400000000000006</v>
      </c>
      <c r="H91" s="15">
        <v>88.9</v>
      </c>
      <c r="I91" s="15">
        <v>85.4</v>
      </c>
      <c r="J91" s="15">
        <v>98.3</v>
      </c>
      <c r="K91" s="15">
        <v>101.7</v>
      </c>
    </row>
    <row r="92" spans="1:11" x14ac:dyDescent="0.2">
      <c r="A92" s="13">
        <v>133660600</v>
      </c>
      <c r="B92" t="s">
        <v>184</v>
      </c>
      <c r="C92" t="s">
        <v>199</v>
      </c>
      <c r="D92" t="s">
        <v>200</v>
      </c>
      <c r="E92" s="15">
        <v>84.8</v>
      </c>
      <c r="F92" s="15">
        <v>101.9</v>
      </c>
      <c r="G92" s="15">
        <v>59.7</v>
      </c>
      <c r="H92" s="15">
        <v>101.3</v>
      </c>
      <c r="I92" s="15">
        <v>83.9</v>
      </c>
      <c r="J92" s="15">
        <v>101.7</v>
      </c>
      <c r="K92" s="15">
        <v>93</v>
      </c>
    </row>
    <row r="93" spans="1:11" x14ac:dyDescent="0.2">
      <c r="A93" s="13">
        <v>3435084560</v>
      </c>
      <c r="B93" t="s">
        <v>485</v>
      </c>
      <c r="C93" t="s">
        <v>486</v>
      </c>
      <c r="D93" t="s">
        <v>846</v>
      </c>
      <c r="E93" s="15">
        <v>93.7</v>
      </c>
      <c r="F93" s="15">
        <v>101.7</v>
      </c>
      <c r="G93" s="15">
        <v>82.5</v>
      </c>
      <c r="H93" s="15">
        <v>111.5</v>
      </c>
      <c r="I93" s="15">
        <v>93.4</v>
      </c>
      <c r="J93" s="15">
        <v>93.5</v>
      </c>
      <c r="K93" s="15">
        <v>94.7</v>
      </c>
    </row>
    <row r="94" spans="1:11" x14ac:dyDescent="0.2">
      <c r="A94" s="13">
        <v>3125580420</v>
      </c>
      <c r="B94" t="s">
        <v>470</v>
      </c>
      <c r="C94" t="s">
        <v>471</v>
      </c>
      <c r="D94" t="s">
        <v>472</v>
      </c>
      <c r="E94" s="15">
        <v>94.2</v>
      </c>
      <c r="F94" s="15">
        <v>101.4</v>
      </c>
      <c r="G94" s="15">
        <v>89.7</v>
      </c>
      <c r="H94" s="15">
        <v>84.2</v>
      </c>
      <c r="I94" s="15">
        <v>96.4</v>
      </c>
      <c r="J94" s="15">
        <v>108</v>
      </c>
      <c r="K94" s="15">
        <v>95.5</v>
      </c>
    </row>
    <row r="95" spans="1:11" x14ac:dyDescent="0.2">
      <c r="A95" s="13">
        <v>5416620200</v>
      </c>
      <c r="B95" t="s">
        <v>703</v>
      </c>
      <c r="C95" t="s">
        <v>892</v>
      </c>
      <c r="D95" t="s">
        <v>893</v>
      </c>
      <c r="E95" s="15">
        <v>89.7</v>
      </c>
      <c r="F95" s="15">
        <v>101.4</v>
      </c>
      <c r="G95" s="15">
        <v>59.5</v>
      </c>
      <c r="H95" s="15">
        <v>97.6</v>
      </c>
      <c r="I95" s="15">
        <v>128.5</v>
      </c>
      <c r="J95" s="15">
        <v>101.4</v>
      </c>
      <c r="K95" s="15">
        <v>99.9</v>
      </c>
    </row>
    <row r="96" spans="1:11" x14ac:dyDescent="0.2">
      <c r="A96" s="13">
        <v>3229820400</v>
      </c>
      <c r="B96" t="s">
        <v>477</v>
      </c>
      <c r="C96" t="s">
        <v>478</v>
      </c>
      <c r="D96" t="s">
        <v>479</v>
      </c>
      <c r="E96" s="15">
        <v>101.2</v>
      </c>
      <c r="F96" s="15">
        <v>101.2</v>
      </c>
      <c r="G96" s="15">
        <v>109.8</v>
      </c>
      <c r="H96" s="15">
        <v>97.6</v>
      </c>
      <c r="I96" s="15">
        <v>110.9</v>
      </c>
      <c r="J96" s="15">
        <v>96.1</v>
      </c>
      <c r="K96" s="15">
        <v>91.7</v>
      </c>
    </row>
    <row r="97" spans="1:11" x14ac:dyDescent="0.2">
      <c r="A97" s="13">
        <v>1346660850</v>
      </c>
      <c r="B97" t="s">
        <v>296</v>
      </c>
      <c r="C97" t="s">
        <v>312</v>
      </c>
      <c r="D97" t="s">
        <v>313</v>
      </c>
      <c r="E97" s="15">
        <v>91.7</v>
      </c>
      <c r="F97" s="15">
        <v>101.1</v>
      </c>
      <c r="G97" s="15">
        <v>79.099999999999994</v>
      </c>
      <c r="H97" s="15">
        <v>94.4</v>
      </c>
      <c r="I97" s="15">
        <v>93.4</v>
      </c>
      <c r="J97" s="15">
        <v>96.6</v>
      </c>
      <c r="K97" s="15">
        <v>97.3</v>
      </c>
    </row>
    <row r="98" spans="1:11" x14ac:dyDescent="0.2">
      <c r="A98" s="13">
        <v>4221500200</v>
      </c>
      <c r="B98" t="s">
        <v>560</v>
      </c>
      <c r="C98" t="s">
        <v>882</v>
      </c>
      <c r="D98" t="s">
        <v>883</v>
      </c>
      <c r="E98" s="15">
        <v>88.7</v>
      </c>
      <c r="F98" s="15">
        <v>101</v>
      </c>
      <c r="G98" s="15">
        <v>63.6</v>
      </c>
      <c r="H98" s="15">
        <v>103.8</v>
      </c>
      <c r="I98" s="15">
        <v>103</v>
      </c>
      <c r="J98" s="15">
        <v>98.9</v>
      </c>
      <c r="K98" s="15">
        <v>97.2</v>
      </c>
    </row>
    <row r="99" spans="1:11" x14ac:dyDescent="0.2">
      <c r="A99" s="13">
        <v>4821340300</v>
      </c>
      <c r="B99" t="s">
        <v>605</v>
      </c>
      <c r="C99" t="s">
        <v>621</v>
      </c>
      <c r="D99" t="s">
        <v>622</v>
      </c>
      <c r="E99" s="15">
        <v>88.3</v>
      </c>
      <c r="F99" s="15">
        <v>101</v>
      </c>
      <c r="G99" s="15">
        <v>66.400000000000006</v>
      </c>
      <c r="H99" s="15">
        <v>89.3</v>
      </c>
      <c r="I99" s="15">
        <v>102.3</v>
      </c>
      <c r="J99" s="15">
        <v>98.5</v>
      </c>
      <c r="K99" s="15">
        <v>98.4</v>
      </c>
    </row>
    <row r="100" spans="1:11" x14ac:dyDescent="0.2">
      <c r="A100" s="13">
        <v>4916260300</v>
      </c>
      <c r="B100" t="s">
        <v>652</v>
      </c>
      <c r="C100" t="s">
        <v>653</v>
      </c>
      <c r="D100" t="s">
        <v>654</v>
      </c>
      <c r="E100" s="15">
        <v>98.1</v>
      </c>
      <c r="F100" s="15">
        <v>100.9</v>
      </c>
      <c r="G100" s="15">
        <v>92.7</v>
      </c>
      <c r="H100" s="15">
        <v>97.3</v>
      </c>
      <c r="I100" s="15">
        <v>101.4</v>
      </c>
      <c r="J100" s="15">
        <v>89.5</v>
      </c>
      <c r="K100" s="15">
        <v>102.8</v>
      </c>
    </row>
    <row r="101" spans="1:11" x14ac:dyDescent="0.2">
      <c r="A101" s="13">
        <v>3716740755</v>
      </c>
      <c r="B101" t="s">
        <v>507</v>
      </c>
      <c r="C101" t="s">
        <v>510</v>
      </c>
      <c r="D101" t="s">
        <v>512</v>
      </c>
      <c r="E101" s="15">
        <v>94.9</v>
      </c>
      <c r="F101" s="15">
        <v>100.9</v>
      </c>
      <c r="G101" s="15">
        <v>80.099999999999994</v>
      </c>
      <c r="H101" s="15">
        <v>94.9</v>
      </c>
      <c r="I101" s="15">
        <v>90.2</v>
      </c>
      <c r="J101" s="15">
        <v>94</v>
      </c>
      <c r="K101" s="15">
        <v>108</v>
      </c>
    </row>
    <row r="102" spans="1:11" x14ac:dyDescent="0.2">
      <c r="A102" s="13">
        <v>935300620</v>
      </c>
      <c r="B102" t="s">
        <v>257</v>
      </c>
      <c r="C102" t="s">
        <v>262</v>
      </c>
      <c r="D102" t="s">
        <v>263</v>
      </c>
      <c r="E102" s="15">
        <v>116.3</v>
      </c>
      <c r="F102" s="15">
        <v>100.4</v>
      </c>
      <c r="G102" s="15">
        <v>120.9</v>
      </c>
      <c r="H102" s="15">
        <v>132.19999999999999</v>
      </c>
      <c r="I102" s="15">
        <v>114.3</v>
      </c>
      <c r="J102" s="15">
        <v>110.5</v>
      </c>
      <c r="K102" s="15">
        <v>116.7</v>
      </c>
    </row>
    <row r="103" spans="1:11" x14ac:dyDescent="0.2">
      <c r="A103" s="13">
        <v>3510740200</v>
      </c>
      <c r="B103" t="s">
        <v>492</v>
      </c>
      <c r="C103" t="s">
        <v>493</v>
      </c>
      <c r="D103" t="s">
        <v>847</v>
      </c>
      <c r="E103" s="15">
        <v>92.4</v>
      </c>
      <c r="F103" s="15">
        <v>100.2</v>
      </c>
      <c r="G103" s="15">
        <v>87.4</v>
      </c>
      <c r="H103" s="15">
        <v>92.2</v>
      </c>
      <c r="I103" s="15">
        <v>90.7</v>
      </c>
      <c r="J103" s="15">
        <v>88.3</v>
      </c>
      <c r="K103" s="15">
        <v>94.2</v>
      </c>
    </row>
    <row r="104" spans="1:11" x14ac:dyDescent="0.2">
      <c r="A104" s="13">
        <v>4939340800</v>
      </c>
      <c r="B104" t="s">
        <v>652</v>
      </c>
      <c r="C104" t="s">
        <v>657</v>
      </c>
      <c r="D104" t="s">
        <v>658</v>
      </c>
      <c r="E104" s="15">
        <v>106.6</v>
      </c>
      <c r="F104" s="15">
        <v>100.1</v>
      </c>
      <c r="G104" s="15">
        <v>115.8</v>
      </c>
      <c r="H104" s="15">
        <v>89.1</v>
      </c>
      <c r="I104" s="15">
        <v>103.3</v>
      </c>
      <c r="J104" s="15">
        <v>91.5</v>
      </c>
      <c r="K104" s="15">
        <v>109.9</v>
      </c>
    </row>
    <row r="105" spans="1:11" x14ac:dyDescent="0.2">
      <c r="A105" s="13">
        <v>5328420740</v>
      </c>
      <c r="B105" t="s">
        <v>684</v>
      </c>
      <c r="C105" t="s">
        <v>687</v>
      </c>
      <c r="D105" t="s">
        <v>688</v>
      </c>
      <c r="E105" s="15">
        <v>100.4</v>
      </c>
      <c r="F105" s="15">
        <v>100</v>
      </c>
      <c r="G105" s="15">
        <v>102.2</v>
      </c>
      <c r="H105" s="15">
        <v>94.2</v>
      </c>
      <c r="I105" s="15">
        <v>105.7</v>
      </c>
      <c r="J105" s="15">
        <v>121.2</v>
      </c>
      <c r="K105" s="15">
        <v>96.6</v>
      </c>
    </row>
    <row r="106" spans="1:11" x14ac:dyDescent="0.2">
      <c r="A106" s="13">
        <v>4813140120</v>
      </c>
      <c r="B106" t="s">
        <v>605</v>
      </c>
      <c r="C106" t="s">
        <v>613</v>
      </c>
      <c r="D106" t="s">
        <v>614</v>
      </c>
      <c r="E106" s="15">
        <v>97</v>
      </c>
      <c r="F106" s="15">
        <v>100</v>
      </c>
      <c r="G106" s="15">
        <v>98.8</v>
      </c>
      <c r="H106" s="15">
        <v>99.6</v>
      </c>
      <c r="I106" s="15">
        <v>95.3</v>
      </c>
      <c r="J106" s="15">
        <v>84.1</v>
      </c>
      <c r="K106" s="15">
        <v>94.9</v>
      </c>
    </row>
    <row r="107" spans="1:11" x14ac:dyDescent="0.2">
      <c r="A107" s="13">
        <v>2019980200</v>
      </c>
      <c r="B107" t="s">
        <v>379</v>
      </c>
      <c r="C107" t="s">
        <v>380</v>
      </c>
      <c r="D107" t="s">
        <v>381</v>
      </c>
      <c r="E107" s="15">
        <v>87.4</v>
      </c>
      <c r="F107" s="15">
        <v>100</v>
      </c>
      <c r="G107" s="15">
        <v>62.1</v>
      </c>
      <c r="H107" s="15">
        <v>104.7</v>
      </c>
      <c r="I107" s="15">
        <v>100</v>
      </c>
      <c r="J107" s="15">
        <v>112.6</v>
      </c>
      <c r="K107" s="15">
        <v>93.5</v>
      </c>
    </row>
    <row r="108" spans="1:11" x14ac:dyDescent="0.2">
      <c r="A108" s="13">
        <v>438060600</v>
      </c>
      <c r="B108" t="s">
        <v>210</v>
      </c>
      <c r="C108" t="s">
        <v>216</v>
      </c>
      <c r="D108" t="s">
        <v>217</v>
      </c>
      <c r="E108" s="15">
        <v>104.2</v>
      </c>
      <c r="F108" s="15">
        <v>99.9</v>
      </c>
      <c r="G108" s="15">
        <v>114.4</v>
      </c>
      <c r="H108" s="15">
        <v>102.3</v>
      </c>
      <c r="I108" s="15">
        <v>108.2</v>
      </c>
      <c r="J108" s="15">
        <v>100.2</v>
      </c>
      <c r="K108" s="15">
        <v>96.2</v>
      </c>
    </row>
    <row r="109" spans="1:11" x14ac:dyDescent="0.2">
      <c r="A109" s="13">
        <v>5549220550</v>
      </c>
      <c r="B109" t="s">
        <v>706</v>
      </c>
      <c r="C109" t="s">
        <v>717</v>
      </c>
      <c r="D109" t="s">
        <v>718</v>
      </c>
      <c r="E109" s="15">
        <v>91.2</v>
      </c>
      <c r="F109" s="15">
        <v>99.7</v>
      </c>
      <c r="G109" s="15">
        <v>82.9</v>
      </c>
      <c r="H109" s="15">
        <v>96.6</v>
      </c>
      <c r="I109" s="15">
        <v>90.8</v>
      </c>
      <c r="J109" s="15">
        <v>127.9</v>
      </c>
      <c r="K109" s="15">
        <v>87.7</v>
      </c>
    </row>
    <row r="110" spans="1:11" x14ac:dyDescent="0.2">
      <c r="A110" s="13">
        <v>4011620100</v>
      </c>
      <c r="B110" t="s">
        <v>542</v>
      </c>
      <c r="C110" t="s">
        <v>850</v>
      </c>
      <c r="D110" t="s">
        <v>851</v>
      </c>
      <c r="E110" s="15">
        <v>83</v>
      </c>
      <c r="F110" s="15">
        <v>99.6</v>
      </c>
      <c r="G110" s="15">
        <v>63.2</v>
      </c>
      <c r="H110" s="15">
        <v>94.8</v>
      </c>
      <c r="I110" s="15">
        <v>86.6</v>
      </c>
      <c r="J110" s="15">
        <v>83.7</v>
      </c>
      <c r="K110" s="15">
        <v>88.8</v>
      </c>
    </row>
    <row r="111" spans="1:11" x14ac:dyDescent="0.2">
      <c r="A111" s="13">
        <v>5520740250</v>
      </c>
      <c r="B111" t="s">
        <v>706</v>
      </c>
      <c r="C111" t="s">
        <v>707</v>
      </c>
      <c r="D111" t="s">
        <v>708</v>
      </c>
      <c r="E111" s="15">
        <v>98.5</v>
      </c>
      <c r="F111" s="15">
        <v>99.5</v>
      </c>
      <c r="G111" s="15">
        <v>83.9</v>
      </c>
      <c r="H111" s="15">
        <v>104</v>
      </c>
      <c r="I111" s="15">
        <v>100.9</v>
      </c>
      <c r="J111" s="15">
        <v>113.9</v>
      </c>
      <c r="K111" s="15">
        <v>108.2</v>
      </c>
    </row>
    <row r="112" spans="1:11" x14ac:dyDescent="0.2">
      <c r="A112" s="13">
        <v>1919780330</v>
      </c>
      <c r="B112" t="s">
        <v>360</v>
      </c>
      <c r="C112" t="s">
        <v>838</v>
      </c>
      <c r="D112" t="s">
        <v>839</v>
      </c>
      <c r="E112" s="15">
        <v>85.7</v>
      </c>
      <c r="F112" s="15">
        <v>99.5</v>
      </c>
      <c r="G112" s="15">
        <v>66.099999999999994</v>
      </c>
      <c r="H112" s="15">
        <v>84.3</v>
      </c>
      <c r="I112" s="15">
        <v>95.9</v>
      </c>
      <c r="J112" s="15">
        <v>95.6</v>
      </c>
      <c r="K112" s="15">
        <v>94.4</v>
      </c>
    </row>
    <row r="113" spans="1:11" x14ac:dyDescent="0.2">
      <c r="A113" s="13">
        <v>1237860640</v>
      </c>
      <c r="B113" t="s">
        <v>272</v>
      </c>
      <c r="C113" t="s">
        <v>288</v>
      </c>
      <c r="D113" t="s">
        <v>289</v>
      </c>
      <c r="E113" s="15">
        <v>95.7</v>
      </c>
      <c r="F113" s="15">
        <v>99.4</v>
      </c>
      <c r="G113" s="15">
        <v>89.6</v>
      </c>
      <c r="H113" s="15">
        <v>117.7</v>
      </c>
      <c r="I113" s="15">
        <v>88</v>
      </c>
      <c r="J113" s="15">
        <v>90.3</v>
      </c>
      <c r="K113" s="15">
        <v>95.2</v>
      </c>
    </row>
    <row r="114" spans="1:11" x14ac:dyDescent="0.2">
      <c r="A114" s="13">
        <v>526300500</v>
      </c>
      <c r="B114" t="s">
        <v>225</v>
      </c>
      <c r="C114" t="s">
        <v>228</v>
      </c>
      <c r="D114" t="s">
        <v>229</v>
      </c>
      <c r="E114" s="15">
        <v>94.5</v>
      </c>
      <c r="F114" s="15">
        <v>99.4</v>
      </c>
      <c r="G114" s="15">
        <v>84.6</v>
      </c>
      <c r="H114" s="15">
        <v>99</v>
      </c>
      <c r="I114" s="15">
        <v>83.3</v>
      </c>
      <c r="J114" s="15">
        <v>84.2</v>
      </c>
      <c r="K114" s="15">
        <v>104.8</v>
      </c>
    </row>
    <row r="115" spans="1:11" x14ac:dyDescent="0.2">
      <c r="A115" s="13">
        <v>112220125</v>
      </c>
      <c r="B115" t="s">
        <v>184</v>
      </c>
      <c r="C115" t="s">
        <v>187</v>
      </c>
      <c r="D115" t="s">
        <v>188</v>
      </c>
      <c r="E115" s="15">
        <v>94.4</v>
      </c>
      <c r="F115" s="15">
        <v>99.4</v>
      </c>
      <c r="G115" s="15">
        <v>80</v>
      </c>
      <c r="H115" s="15">
        <v>105</v>
      </c>
      <c r="I115" s="15">
        <v>100.2</v>
      </c>
      <c r="J115" s="15">
        <v>92.8</v>
      </c>
      <c r="K115" s="15">
        <v>101.7</v>
      </c>
    </row>
    <row r="116" spans="1:11" x14ac:dyDescent="0.2">
      <c r="A116" s="13">
        <v>1227260440</v>
      </c>
      <c r="B116" t="s">
        <v>272</v>
      </c>
      <c r="C116" t="s">
        <v>278</v>
      </c>
      <c r="D116" t="s">
        <v>279</v>
      </c>
      <c r="E116" s="15">
        <v>93.3</v>
      </c>
      <c r="F116" s="15">
        <v>99.3</v>
      </c>
      <c r="G116" s="15">
        <v>88</v>
      </c>
      <c r="H116" s="15">
        <v>105</v>
      </c>
      <c r="I116" s="15">
        <v>84.1</v>
      </c>
      <c r="J116" s="15">
        <v>84.6</v>
      </c>
      <c r="K116" s="15">
        <v>94.9</v>
      </c>
    </row>
    <row r="117" spans="1:11" x14ac:dyDescent="0.2">
      <c r="A117" s="13">
        <v>2243340800</v>
      </c>
      <c r="B117" t="s">
        <v>397</v>
      </c>
      <c r="C117" t="s">
        <v>413</v>
      </c>
      <c r="D117" t="s">
        <v>414</v>
      </c>
      <c r="E117" s="15">
        <v>91.1</v>
      </c>
      <c r="F117" s="15">
        <v>99.3</v>
      </c>
      <c r="G117" s="15">
        <v>71.400000000000006</v>
      </c>
      <c r="H117" s="15">
        <v>86.9</v>
      </c>
      <c r="I117" s="15">
        <v>95.6</v>
      </c>
      <c r="J117" s="15">
        <v>104.5</v>
      </c>
      <c r="K117" s="15">
        <v>105.3</v>
      </c>
    </row>
    <row r="118" spans="1:11" x14ac:dyDescent="0.2">
      <c r="A118" s="13">
        <v>1823060400</v>
      </c>
      <c r="B118" t="s">
        <v>339</v>
      </c>
      <c r="C118" t="s">
        <v>346</v>
      </c>
      <c r="D118" t="s">
        <v>347</v>
      </c>
      <c r="E118" s="15">
        <v>88.8</v>
      </c>
      <c r="F118" s="15">
        <v>99.2</v>
      </c>
      <c r="G118" s="15">
        <v>66.900000000000006</v>
      </c>
      <c r="H118" s="15">
        <v>98.3</v>
      </c>
      <c r="I118" s="15">
        <v>104.9</v>
      </c>
      <c r="J118" s="15">
        <v>101.1</v>
      </c>
      <c r="K118" s="15">
        <v>96.4</v>
      </c>
    </row>
    <row r="119" spans="1:11" x14ac:dyDescent="0.2">
      <c r="A119" s="13">
        <v>439150650</v>
      </c>
      <c r="B119" t="s">
        <v>210</v>
      </c>
      <c r="C119" t="s">
        <v>219</v>
      </c>
      <c r="D119" t="s">
        <v>220</v>
      </c>
      <c r="E119" s="15">
        <v>112.9</v>
      </c>
      <c r="F119" s="15">
        <v>99</v>
      </c>
      <c r="G119" s="15">
        <v>133.30000000000001</v>
      </c>
      <c r="H119" s="15">
        <v>90</v>
      </c>
      <c r="I119" s="15">
        <v>104.9</v>
      </c>
      <c r="J119" s="15">
        <v>97.9</v>
      </c>
      <c r="K119" s="15">
        <v>111.8</v>
      </c>
    </row>
    <row r="120" spans="1:11" x14ac:dyDescent="0.2">
      <c r="A120" s="13">
        <v>1737900700</v>
      </c>
      <c r="B120" t="s">
        <v>322</v>
      </c>
      <c r="C120" t="s">
        <v>333</v>
      </c>
      <c r="D120" t="s">
        <v>334</v>
      </c>
      <c r="E120" s="15">
        <v>88.5</v>
      </c>
      <c r="F120" s="15">
        <v>99</v>
      </c>
      <c r="G120" s="15">
        <v>70.900000000000006</v>
      </c>
      <c r="H120" s="15">
        <v>91.8</v>
      </c>
      <c r="I120" s="15">
        <v>106.5</v>
      </c>
      <c r="J120" s="15">
        <v>94</v>
      </c>
      <c r="K120" s="15">
        <v>94.2</v>
      </c>
    </row>
    <row r="121" spans="1:11" x14ac:dyDescent="0.2">
      <c r="A121" s="13">
        <v>4734100640</v>
      </c>
      <c r="B121" t="s">
        <v>587</v>
      </c>
      <c r="C121" t="s">
        <v>600</v>
      </c>
      <c r="D121" t="s">
        <v>601</v>
      </c>
      <c r="E121" s="15">
        <v>88.2</v>
      </c>
      <c r="F121" s="15">
        <v>99</v>
      </c>
      <c r="G121" s="15">
        <v>66.099999999999994</v>
      </c>
      <c r="H121" s="15">
        <v>100.5</v>
      </c>
      <c r="I121" s="15">
        <v>80.900000000000006</v>
      </c>
      <c r="J121" s="15">
        <v>92.1</v>
      </c>
      <c r="K121" s="15">
        <v>102.1</v>
      </c>
    </row>
    <row r="122" spans="1:11" x14ac:dyDescent="0.2">
      <c r="A122" s="13">
        <v>4339300250</v>
      </c>
      <c r="B122" t="s">
        <v>570</v>
      </c>
      <c r="C122" t="s">
        <v>571</v>
      </c>
      <c r="D122" t="s">
        <v>572</v>
      </c>
      <c r="E122" s="15">
        <v>112.8</v>
      </c>
      <c r="F122" s="15">
        <v>98.8</v>
      </c>
      <c r="G122" s="15">
        <v>119.6</v>
      </c>
      <c r="H122" s="15">
        <v>122.9</v>
      </c>
      <c r="I122" s="15">
        <v>106.9</v>
      </c>
      <c r="J122" s="15">
        <v>100.7</v>
      </c>
      <c r="K122" s="15">
        <v>113.8</v>
      </c>
    </row>
    <row r="123" spans="1:11" x14ac:dyDescent="0.2">
      <c r="A123" s="13">
        <v>1829020100</v>
      </c>
      <c r="B123" t="s">
        <v>339</v>
      </c>
      <c r="C123" t="s">
        <v>350</v>
      </c>
      <c r="D123" t="s">
        <v>351</v>
      </c>
      <c r="E123" s="15">
        <v>87.3</v>
      </c>
      <c r="F123" s="15">
        <v>98.8</v>
      </c>
      <c r="G123" s="15">
        <v>68.8</v>
      </c>
      <c r="H123" s="15">
        <v>104.7</v>
      </c>
      <c r="I123" s="15">
        <v>95.5</v>
      </c>
      <c r="J123" s="15">
        <v>103.2</v>
      </c>
      <c r="K123" s="15">
        <v>89.6</v>
      </c>
    </row>
    <row r="124" spans="1:11" x14ac:dyDescent="0.2">
      <c r="A124" s="13">
        <v>1744100870</v>
      </c>
      <c r="B124" t="s">
        <v>322</v>
      </c>
      <c r="C124" t="s">
        <v>337</v>
      </c>
      <c r="D124" t="s">
        <v>338</v>
      </c>
      <c r="E124" s="15">
        <v>93.8</v>
      </c>
      <c r="F124" s="15">
        <v>98.7</v>
      </c>
      <c r="G124" s="15">
        <v>89.6</v>
      </c>
      <c r="H124" s="15">
        <v>99.8</v>
      </c>
      <c r="I124" s="15">
        <v>110</v>
      </c>
      <c r="J124" s="15">
        <v>102.3</v>
      </c>
      <c r="K124" s="15">
        <v>87.9</v>
      </c>
    </row>
    <row r="125" spans="1:11" x14ac:dyDescent="0.2">
      <c r="A125" s="13">
        <v>3930620500</v>
      </c>
      <c r="B125" t="s">
        <v>529</v>
      </c>
      <c r="C125" t="s">
        <v>540</v>
      </c>
      <c r="D125" t="s">
        <v>541</v>
      </c>
      <c r="E125" s="15">
        <v>86.4</v>
      </c>
      <c r="F125" s="15">
        <v>98.5</v>
      </c>
      <c r="G125" s="15">
        <v>59.4</v>
      </c>
      <c r="H125" s="15">
        <v>93.2</v>
      </c>
      <c r="I125" s="15">
        <v>102.2</v>
      </c>
      <c r="J125" s="15">
        <v>110.7</v>
      </c>
      <c r="K125" s="15">
        <v>97.4</v>
      </c>
    </row>
    <row r="126" spans="1:11" x14ac:dyDescent="0.2">
      <c r="A126" s="13">
        <v>1310500070</v>
      </c>
      <c r="B126" t="s">
        <v>296</v>
      </c>
      <c r="C126" t="s">
        <v>297</v>
      </c>
      <c r="D126" t="s">
        <v>298</v>
      </c>
      <c r="E126" s="15">
        <v>83.2</v>
      </c>
      <c r="F126" s="15">
        <v>98.5</v>
      </c>
      <c r="G126" s="15">
        <v>57.9</v>
      </c>
      <c r="H126" s="15">
        <v>91.3</v>
      </c>
      <c r="I126" s="15">
        <v>88.5</v>
      </c>
      <c r="J126" s="15">
        <v>96.4</v>
      </c>
      <c r="K126" s="15">
        <v>94.5</v>
      </c>
    </row>
    <row r="127" spans="1:11" x14ac:dyDescent="0.2">
      <c r="A127" s="13">
        <v>1223540300</v>
      </c>
      <c r="B127" t="s">
        <v>272</v>
      </c>
      <c r="C127" t="s">
        <v>834</v>
      </c>
      <c r="D127" t="s">
        <v>835</v>
      </c>
      <c r="E127" s="15">
        <v>101.4</v>
      </c>
      <c r="F127" s="15">
        <v>98.4</v>
      </c>
      <c r="G127" s="15">
        <v>110.6</v>
      </c>
      <c r="H127" s="15">
        <v>95.6</v>
      </c>
      <c r="I127" s="15">
        <v>108</v>
      </c>
      <c r="J127" s="15">
        <v>94.3</v>
      </c>
      <c r="K127" s="15">
        <v>95.1</v>
      </c>
    </row>
    <row r="128" spans="1:11" x14ac:dyDescent="0.2">
      <c r="A128" s="13">
        <v>3749180950</v>
      </c>
      <c r="B128" t="s">
        <v>507</v>
      </c>
      <c r="C128" t="s">
        <v>519</v>
      </c>
      <c r="D128" t="s">
        <v>521</v>
      </c>
      <c r="E128" s="15">
        <v>94.3</v>
      </c>
      <c r="F128" s="15">
        <v>98.4</v>
      </c>
      <c r="G128" s="15">
        <v>79.099999999999994</v>
      </c>
      <c r="H128" s="15">
        <v>90.7</v>
      </c>
      <c r="I128" s="15">
        <v>103.9</v>
      </c>
      <c r="J128" s="15">
        <v>116.1</v>
      </c>
      <c r="K128" s="15">
        <v>103.4</v>
      </c>
    </row>
    <row r="129" spans="1:11" x14ac:dyDescent="0.2">
      <c r="A129" s="13">
        <v>449740900</v>
      </c>
      <c r="B129" t="s">
        <v>210</v>
      </c>
      <c r="C129" t="s">
        <v>223</v>
      </c>
      <c r="D129" t="s">
        <v>224</v>
      </c>
      <c r="E129" s="15">
        <v>96.2</v>
      </c>
      <c r="F129" s="15">
        <v>98.3</v>
      </c>
      <c r="G129" s="15">
        <v>87.3</v>
      </c>
      <c r="H129" s="15">
        <v>107.6</v>
      </c>
      <c r="I129" s="15">
        <v>98.2</v>
      </c>
      <c r="J129" s="15">
        <v>101.3</v>
      </c>
      <c r="K129" s="15">
        <v>99.2</v>
      </c>
    </row>
    <row r="130" spans="1:11" x14ac:dyDescent="0.2">
      <c r="A130" s="13">
        <v>5349420950</v>
      </c>
      <c r="B130" t="s">
        <v>684</v>
      </c>
      <c r="C130" t="s">
        <v>701</v>
      </c>
      <c r="D130" t="s">
        <v>702</v>
      </c>
      <c r="E130" s="15">
        <v>97.9</v>
      </c>
      <c r="F130" s="15">
        <v>98.1</v>
      </c>
      <c r="G130" s="15">
        <v>91.1</v>
      </c>
      <c r="H130" s="15">
        <v>84</v>
      </c>
      <c r="I130" s="15">
        <v>122.4</v>
      </c>
      <c r="J130" s="15">
        <v>106.7</v>
      </c>
      <c r="K130" s="15">
        <v>102.2</v>
      </c>
    </row>
    <row r="131" spans="1:11" x14ac:dyDescent="0.2">
      <c r="A131" s="13">
        <v>2733460511</v>
      </c>
      <c r="B131" t="s">
        <v>434</v>
      </c>
      <c r="C131" t="s">
        <v>437</v>
      </c>
      <c r="D131" t="s">
        <v>438</v>
      </c>
      <c r="E131" s="15">
        <v>99.5</v>
      </c>
      <c r="F131" s="15">
        <v>98</v>
      </c>
      <c r="G131" s="15">
        <v>93.2</v>
      </c>
      <c r="H131" s="15">
        <v>98.9</v>
      </c>
      <c r="I131" s="15">
        <v>104.8</v>
      </c>
      <c r="J131" s="15">
        <v>98.4</v>
      </c>
      <c r="K131" s="15">
        <v>105.9</v>
      </c>
    </row>
    <row r="132" spans="1:11" x14ac:dyDescent="0.2">
      <c r="A132" s="13">
        <v>4734980700</v>
      </c>
      <c r="B132" t="s">
        <v>587</v>
      </c>
      <c r="C132" t="s">
        <v>602</v>
      </c>
      <c r="D132" t="s">
        <v>604</v>
      </c>
      <c r="E132" s="15">
        <v>97</v>
      </c>
      <c r="F132" s="15">
        <v>98</v>
      </c>
      <c r="G132" s="15">
        <v>102.3</v>
      </c>
      <c r="H132" s="15">
        <v>88.4</v>
      </c>
      <c r="I132" s="15">
        <v>91.9</v>
      </c>
      <c r="J132" s="15">
        <v>95.7</v>
      </c>
      <c r="K132" s="15">
        <v>95.2</v>
      </c>
    </row>
    <row r="133" spans="1:11" x14ac:dyDescent="0.2">
      <c r="A133" s="13">
        <v>839380800</v>
      </c>
      <c r="B133" t="s">
        <v>247</v>
      </c>
      <c r="C133" t="s">
        <v>255</v>
      </c>
      <c r="D133" t="s">
        <v>256</v>
      </c>
      <c r="E133" s="15">
        <v>93.3</v>
      </c>
      <c r="F133" s="15">
        <v>98</v>
      </c>
      <c r="G133" s="15">
        <v>93.1</v>
      </c>
      <c r="H133" s="15">
        <v>97.9</v>
      </c>
      <c r="I133" s="15">
        <v>103.6</v>
      </c>
      <c r="J133" s="15">
        <v>85.7</v>
      </c>
      <c r="K133" s="15">
        <v>87.7</v>
      </c>
    </row>
    <row r="134" spans="1:11" x14ac:dyDescent="0.2">
      <c r="A134" s="13">
        <v>2048620900</v>
      </c>
      <c r="B134" t="s">
        <v>379</v>
      </c>
      <c r="C134" t="s">
        <v>390</v>
      </c>
      <c r="D134" t="s">
        <v>391</v>
      </c>
      <c r="E134" s="15">
        <v>88.1</v>
      </c>
      <c r="F134" s="15">
        <v>98</v>
      </c>
      <c r="G134" s="15">
        <v>65.7</v>
      </c>
      <c r="H134" s="15">
        <v>97.9</v>
      </c>
      <c r="I134" s="15">
        <v>92</v>
      </c>
      <c r="J134" s="15">
        <v>97.1</v>
      </c>
      <c r="K134" s="15">
        <v>99.9</v>
      </c>
    </row>
    <row r="135" spans="1:11" x14ac:dyDescent="0.2">
      <c r="A135" s="13">
        <v>3510740595</v>
      </c>
      <c r="B135" t="s">
        <v>492</v>
      </c>
      <c r="C135" t="s">
        <v>493</v>
      </c>
      <c r="D135" t="s">
        <v>494</v>
      </c>
      <c r="E135" s="15">
        <v>96.4</v>
      </c>
      <c r="F135" s="15">
        <v>97.8</v>
      </c>
      <c r="G135" s="15">
        <v>97.2</v>
      </c>
      <c r="H135" s="15">
        <v>92.2</v>
      </c>
      <c r="I135" s="15">
        <v>97.9</v>
      </c>
      <c r="J135" s="15">
        <v>102.1</v>
      </c>
      <c r="K135" s="15">
        <v>94.8</v>
      </c>
    </row>
    <row r="136" spans="1:11" x14ac:dyDescent="0.2">
      <c r="A136" s="13">
        <v>817820200</v>
      </c>
      <c r="B136" t="s">
        <v>247</v>
      </c>
      <c r="C136" t="s">
        <v>248</v>
      </c>
      <c r="D136" t="s">
        <v>249</v>
      </c>
      <c r="E136" s="15">
        <v>103.9</v>
      </c>
      <c r="F136" s="15">
        <v>97.7</v>
      </c>
      <c r="G136" s="15">
        <v>109.2</v>
      </c>
      <c r="H136" s="15">
        <v>102.3</v>
      </c>
      <c r="I136" s="15">
        <v>95.6</v>
      </c>
      <c r="J136" s="15">
        <v>102.6</v>
      </c>
      <c r="K136" s="15">
        <v>105</v>
      </c>
    </row>
    <row r="137" spans="1:11" x14ac:dyDescent="0.2">
      <c r="A137" s="13">
        <v>2917860250</v>
      </c>
      <c r="B137" t="s">
        <v>451</v>
      </c>
      <c r="C137" t="s">
        <v>452</v>
      </c>
      <c r="D137" t="s">
        <v>453</v>
      </c>
      <c r="E137" s="15">
        <v>95.2</v>
      </c>
      <c r="F137" s="15">
        <v>97.7</v>
      </c>
      <c r="G137" s="15">
        <v>86</v>
      </c>
      <c r="H137" s="15">
        <v>97.1</v>
      </c>
      <c r="I137" s="15">
        <v>95.8</v>
      </c>
      <c r="J137" s="15">
        <v>91.8</v>
      </c>
      <c r="K137" s="15">
        <v>103</v>
      </c>
    </row>
    <row r="138" spans="1:11" x14ac:dyDescent="0.2">
      <c r="A138" s="13">
        <v>5348300915</v>
      </c>
      <c r="B138" t="s">
        <v>684</v>
      </c>
      <c r="C138" t="s">
        <v>699</v>
      </c>
      <c r="D138" t="s">
        <v>700</v>
      </c>
      <c r="E138" s="15">
        <v>100.2</v>
      </c>
      <c r="F138" s="15">
        <v>97.5</v>
      </c>
      <c r="G138" s="15">
        <v>95.3</v>
      </c>
      <c r="H138" s="15">
        <v>77.599999999999994</v>
      </c>
      <c r="I138" s="15">
        <v>110.4</v>
      </c>
      <c r="J138" s="15">
        <v>118.7</v>
      </c>
      <c r="K138" s="15">
        <v>109.3</v>
      </c>
    </row>
    <row r="139" spans="1:11" x14ac:dyDescent="0.2">
      <c r="A139" s="13">
        <v>4543900800</v>
      </c>
      <c r="B139" t="s">
        <v>573</v>
      </c>
      <c r="C139" t="s">
        <v>580</v>
      </c>
      <c r="D139" t="s">
        <v>581</v>
      </c>
      <c r="E139" s="15">
        <v>93.7</v>
      </c>
      <c r="F139" s="15">
        <v>97.5</v>
      </c>
      <c r="G139" s="15">
        <v>83</v>
      </c>
      <c r="H139" s="15">
        <v>96.1</v>
      </c>
      <c r="I139" s="15">
        <v>102.8</v>
      </c>
      <c r="J139" s="15">
        <v>104.9</v>
      </c>
      <c r="K139" s="15">
        <v>97.9</v>
      </c>
    </row>
    <row r="140" spans="1:11" x14ac:dyDescent="0.2">
      <c r="A140" s="13">
        <v>133860700</v>
      </c>
      <c r="B140" t="s">
        <v>184</v>
      </c>
      <c r="C140" t="s">
        <v>201</v>
      </c>
      <c r="D140" t="s">
        <v>202</v>
      </c>
      <c r="E140" s="15">
        <v>86.6</v>
      </c>
      <c r="F140" s="15">
        <v>97.5</v>
      </c>
      <c r="G140" s="15">
        <v>70.900000000000006</v>
      </c>
      <c r="H140" s="15">
        <v>99.6</v>
      </c>
      <c r="I140" s="15">
        <v>89.2</v>
      </c>
      <c r="J140" s="15">
        <v>87.3</v>
      </c>
      <c r="K140" s="15">
        <v>91.4</v>
      </c>
    </row>
    <row r="141" spans="1:11" x14ac:dyDescent="0.2">
      <c r="A141" s="13">
        <v>1312060350</v>
      </c>
      <c r="B141" t="s">
        <v>296</v>
      </c>
      <c r="C141" t="s">
        <v>299</v>
      </c>
      <c r="D141" t="s">
        <v>301</v>
      </c>
      <c r="E141" s="15">
        <v>89.6</v>
      </c>
      <c r="F141" s="15">
        <v>97.4</v>
      </c>
      <c r="G141" s="15">
        <v>81.099999999999994</v>
      </c>
      <c r="H141" s="15">
        <v>82.1</v>
      </c>
      <c r="I141" s="15">
        <v>92.7</v>
      </c>
      <c r="J141" s="15">
        <v>84.4</v>
      </c>
      <c r="K141" s="15">
        <v>96.6</v>
      </c>
    </row>
    <row r="142" spans="1:11" x14ac:dyDescent="0.2">
      <c r="A142" s="13">
        <v>2827140600</v>
      </c>
      <c r="B142" t="s">
        <v>442</v>
      </c>
      <c r="C142" t="s">
        <v>445</v>
      </c>
      <c r="D142" t="s">
        <v>446</v>
      </c>
      <c r="E142" s="15">
        <v>80.5</v>
      </c>
      <c r="F142" s="15">
        <v>97.4</v>
      </c>
      <c r="G142" s="15">
        <v>62.9</v>
      </c>
      <c r="H142" s="15">
        <v>83</v>
      </c>
      <c r="I142" s="15">
        <v>78.3</v>
      </c>
      <c r="J142" s="15">
        <v>98</v>
      </c>
      <c r="K142" s="15">
        <v>86.1</v>
      </c>
    </row>
    <row r="143" spans="1:11" x14ac:dyDescent="0.2">
      <c r="A143" s="13">
        <v>1614260200</v>
      </c>
      <c r="B143" t="s">
        <v>317</v>
      </c>
      <c r="C143" t="s">
        <v>318</v>
      </c>
      <c r="D143" t="s">
        <v>319</v>
      </c>
      <c r="E143" s="15">
        <v>108.7</v>
      </c>
      <c r="F143" s="15">
        <v>97.3</v>
      </c>
      <c r="G143" s="15">
        <v>126.6</v>
      </c>
      <c r="H143" s="15">
        <v>81.5</v>
      </c>
      <c r="I143" s="15">
        <v>111.9</v>
      </c>
      <c r="J143" s="15">
        <v>102.2</v>
      </c>
      <c r="K143" s="15">
        <v>106.2</v>
      </c>
    </row>
    <row r="144" spans="1:11" x14ac:dyDescent="0.2">
      <c r="A144" s="13">
        <v>4210900075</v>
      </c>
      <c r="B144" t="s">
        <v>560</v>
      </c>
      <c r="C144" t="s">
        <v>561</v>
      </c>
      <c r="D144" t="s">
        <v>562</v>
      </c>
      <c r="E144" s="15">
        <v>104.7</v>
      </c>
      <c r="F144" s="15">
        <v>97.3</v>
      </c>
      <c r="G144" s="15">
        <v>109.6</v>
      </c>
      <c r="H144" s="15">
        <v>104.1</v>
      </c>
      <c r="I144" s="15">
        <v>102.4</v>
      </c>
      <c r="J144" s="15">
        <v>99.8</v>
      </c>
      <c r="K144" s="15">
        <v>105.3</v>
      </c>
    </row>
    <row r="145" spans="1:11" x14ac:dyDescent="0.2">
      <c r="A145" s="13">
        <v>4524860400</v>
      </c>
      <c r="B145" t="s">
        <v>573</v>
      </c>
      <c r="C145" t="s">
        <v>578</v>
      </c>
      <c r="D145" t="s">
        <v>579</v>
      </c>
      <c r="E145" s="15">
        <v>90.3</v>
      </c>
      <c r="F145" s="15">
        <v>97.3</v>
      </c>
      <c r="G145" s="15">
        <v>69</v>
      </c>
      <c r="H145" s="15">
        <v>95.2</v>
      </c>
      <c r="I145" s="15">
        <v>97</v>
      </c>
      <c r="J145" s="15">
        <v>98.1</v>
      </c>
      <c r="K145" s="15">
        <v>103.7</v>
      </c>
    </row>
    <row r="146" spans="1:11" x14ac:dyDescent="0.2">
      <c r="A146" s="13">
        <v>3716740350</v>
      </c>
      <c r="B146" t="s">
        <v>507</v>
      </c>
      <c r="C146" t="s">
        <v>510</v>
      </c>
      <c r="D146" t="s">
        <v>511</v>
      </c>
      <c r="E146" s="15">
        <v>97.2</v>
      </c>
      <c r="F146" s="15">
        <v>97.2</v>
      </c>
      <c r="G146" s="15">
        <v>88.6</v>
      </c>
      <c r="H146" s="15">
        <v>92.5</v>
      </c>
      <c r="I146" s="15">
        <v>94.3</v>
      </c>
      <c r="J146" s="15">
        <v>111.6</v>
      </c>
      <c r="K146" s="15">
        <v>106.4</v>
      </c>
    </row>
    <row r="147" spans="1:11" x14ac:dyDescent="0.2">
      <c r="A147" s="13">
        <v>1943580759</v>
      </c>
      <c r="B147" t="s">
        <v>360</v>
      </c>
      <c r="C147" t="s">
        <v>375</v>
      </c>
      <c r="D147" t="s">
        <v>376</v>
      </c>
      <c r="E147" s="15">
        <v>85.8</v>
      </c>
      <c r="F147" s="15">
        <v>97.2</v>
      </c>
      <c r="G147" s="15">
        <v>70.099999999999994</v>
      </c>
      <c r="H147" s="15">
        <v>86</v>
      </c>
      <c r="I147" s="15">
        <v>89.4</v>
      </c>
      <c r="J147" s="15">
        <v>105.4</v>
      </c>
      <c r="K147" s="15">
        <v>91.5</v>
      </c>
    </row>
    <row r="148" spans="1:11" x14ac:dyDescent="0.2">
      <c r="A148" s="13">
        <v>2825620500</v>
      </c>
      <c r="B148" t="s">
        <v>442</v>
      </c>
      <c r="C148" t="s">
        <v>443</v>
      </c>
      <c r="D148" t="s">
        <v>444</v>
      </c>
      <c r="E148" s="15">
        <v>85.1</v>
      </c>
      <c r="F148" s="15">
        <v>97.2</v>
      </c>
      <c r="G148" s="15">
        <v>61.7</v>
      </c>
      <c r="H148" s="15">
        <v>94.2</v>
      </c>
      <c r="I148" s="15">
        <v>95.7</v>
      </c>
      <c r="J148" s="15">
        <v>99.7</v>
      </c>
      <c r="K148" s="15">
        <v>94.4</v>
      </c>
    </row>
    <row r="149" spans="1:11" x14ac:dyDescent="0.2">
      <c r="A149" s="13">
        <v>3922300425</v>
      </c>
      <c r="B149" t="s">
        <v>529</v>
      </c>
      <c r="C149" t="s">
        <v>538</v>
      </c>
      <c r="D149" t="s">
        <v>539</v>
      </c>
      <c r="E149" s="15">
        <v>87.6</v>
      </c>
      <c r="F149" s="15">
        <v>97.1</v>
      </c>
      <c r="G149" s="15">
        <v>68.900000000000006</v>
      </c>
      <c r="H149" s="15">
        <v>89.5</v>
      </c>
      <c r="I149" s="15">
        <v>90</v>
      </c>
      <c r="J149" s="15">
        <v>93.7</v>
      </c>
      <c r="K149" s="15">
        <v>99.4</v>
      </c>
    </row>
    <row r="150" spans="1:11" x14ac:dyDescent="0.2">
      <c r="A150" s="13">
        <v>3720500300</v>
      </c>
      <c r="B150" t="s">
        <v>507</v>
      </c>
      <c r="C150" t="s">
        <v>513</v>
      </c>
      <c r="D150" t="s">
        <v>514</v>
      </c>
      <c r="E150" s="15">
        <v>101.1</v>
      </c>
      <c r="F150" s="15">
        <v>97</v>
      </c>
      <c r="G150" s="15">
        <v>118.3</v>
      </c>
      <c r="H150" s="15">
        <v>88.2</v>
      </c>
      <c r="I150" s="15">
        <v>90.6</v>
      </c>
      <c r="J150" s="15">
        <v>108.3</v>
      </c>
      <c r="K150" s="15">
        <v>91.6</v>
      </c>
    </row>
    <row r="151" spans="1:11" x14ac:dyDescent="0.2">
      <c r="A151" s="13">
        <v>2226380365</v>
      </c>
      <c r="B151" t="s">
        <v>397</v>
      </c>
      <c r="C151" t="s">
        <v>402</v>
      </c>
      <c r="D151" t="s">
        <v>403</v>
      </c>
      <c r="E151" s="15">
        <v>96</v>
      </c>
      <c r="F151" s="15">
        <v>97</v>
      </c>
      <c r="G151" s="15">
        <v>93.2</v>
      </c>
      <c r="H151" s="15">
        <v>97.2</v>
      </c>
      <c r="I151" s="15">
        <v>101.9</v>
      </c>
      <c r="J151" s="15">
        <v>103.9</v>
      </c>
      <c r="K151" s="15">
        <v>95.4</v>
      </c>
    </row>
    <row r="152" spans="1:11" x14ac:dyDescent="0.2">
      <c r="A152" s="13">
        <v>2212940200</v>
      </c>
      <c r="B152" t="s">
        <v>397</v>
      </c>
      <c r="C152" t="s">
        <v>400</v>
      </c>
      <c r="D152" t="s">
        <v>401</v>
      </c>
      <c r="E152" s="15">
        <v>95.7</v>
      </c>
      <c r="F152" s="15">
        <v>96.9</v>
      </c>
      <c r="G152" s="15">
        <v>91.4</v>
      </c>
      <c r="H152" s="15">
        <v>74.5</v>
      </c>
      <c r="I152" s="15">
        <v>113.5</v>
      </c>
      <c r="J152" s="15">
        <v>90</v>
      </c>
      <c r="K152" s="15">
        <v>103.2</v>
      </c>
    </row>
    <row r="153" spans="1:11" x14ac:dyDescent="0.2">
      <c r="A153" s="13">
        <v>2229340450</v>
      </c>
      <c r="B153" t="s">
        <v>397</v>
      </c>
      <c r="C153" t="s">
        <v>407</v>
      </c>
      <c r="D153" t="s">
        <v>408</v>
      </c>
      <c r="E153" s="15">
        <v>84.9</v>
      </c>
      <c r="F153" s="15">
        <v>96.8</v>
      </c>
      <c r="G153" s="15">
        <v>73</v>
      </c>
      <c r="H153" s="15">
        <v>77.3</v>
      </c>
      <c r="I153" s="15">
        <v>90.2</v>
      </c>
      <c r="J153" s="15">
        <v>95.6</v>
      </c>
      <c r="K153" s="15">
        <v>90.2</v>
      </c>
    </row>
    <row r="154" spans="1:11" x14ac:dyDescent="0.2">
      <c r="A154" s="13">
        <v>3136540700</v>
      </c>
      <c r="B154" t="s">
        <v>470</v>
      </c>
      <c r="C154" t="s">
        <v>475</v>
      </c>
      <c r="D154" t="s">
        <v>476</v>
      </c>
      <c r="E154" s="15">
        <v>91.7</v>
      </c>
      <c r="F154" s="15">
        <v>96.7</v>
      </c>
      <c r="G154" s="15">
        <v>82.9</v>
      </c>
      <c r="H154" s="15">
        <v>95.1</v>
      </c>
      <c r="I154" s="15">
        <v>105.7</v>
      </c>
      <c r="J154" s="15">
        <v>102.1</v>
      </c>
      <c r="K154" s="15">
        <v>91.8</v>
      </c>
    </row>
    <row r="155" spans="1:11" x14ac:dyDescent="0.2">
      <c r="A155" s="13">
        <v>4826420500</v>
      </c>
      <c r="B155" t="s">
        <v>605</v>
      </c>
      <c r="C155" t="s">
        <v>625</v>
      </c>
      <c r="D155" t="s">
        <v>627</v>
      </c>
      <c r="E155" s="15">
        <v>91.7</v>
      </c>
      <c r="F155" s="15">
        <v>96.7</v>
      </c>
      <c r="G155" s="15">
        <v>81.5</v>
      </c>
      <c r="H155" s="15">
        <v>97.7</v>
      </c>
      <c r="I155" s="15">
        <v>90.6</v>
      </c>
      <c r="J155" s="15">
        <v>100.4</v>
      </c>
      <c r="K155" s="15">
        <v>96.5</v>
      </c>
    </row>
    <row r="156" spans="1:11" x14ac:dyDescent="0.2">
      <c r="A156" s="13">
        <v>2941180880</v>
      </c>
      <c r="B156" t="s">
        <v>451</v>
      </c>
      <c r="C156" t="s">
        <v>461</v>
      </c>
      <c r="D156" t="s">
        <v>462</v>
      </c>
      <c r="E156" s="15">
        <v>85</v>
      </c>
      <c r="F156" s="15">
        <v>96.7</v>
      </c>
      <c r="G156" s="15">
        <v>72.3</v>
      </c>
      <c r="H156" s="15">
        <v>95.6</v>
      </c>
      <c r="I156" s="15">
        <v>83.5</v>
      </c>
      <c r="J156" s="15">
        <v>91.1</v>
      </c>
      <c r="K156" s="15">
        <v>87.4</v>
      </c>
    </row>
    <row r="157" spans="1:11" x14ac:dyDescent="0.2">
      <c r="A157" s="13">
        <v>1814020100</v>
      </c>
      <c r="B157" t="s">
        <v>339</v>
      </c>
      <c r="C157" t="s">
        <v>340</v>
      </c>
      <c r="D157" t="s">
        <v>341</v>
      </c>
      <c r="E157" s="15">
        <v>99.4</v>
      </c>
      <c r="F157" s="15">
        <v>96.6</v>
      </c>
      <c r="G157" s="15">
        <v>100</v>
      </c>
      <c r="H157" s="15">
        <v>102.9</v>
      </c>
      <c r="I157" s="15">
        <v>93.9</v>
      </c>
      <c r="J157" s="15">
        <v>96.9</v>
      </c>
      <c r="K157" s="15">
        <v>100.9</v>
      </c>
    </row>
    <row r="158" spans="1:11" x14ac:dyDescent="0.2">
      <c r="A158" s="13">
        <v>126620500</v>
      </c>
      <c r="B158" t="s">
        <v>184</v>
      </c>
      <c r="C158" t="s">
        <v>197</v>
      </c>
      <c r="D158" t="s">
        <v>198</v>
      </c>
      <c r="E158" s="15">
        <v>89.5</v>
      </c>
      <c r="F158" s="15">
        <v>96.5</v>
      </c>
      <c r="G158" s="15">
        <v>70.8</v>
      </c>
      <c r="H158" s="15">
        <v>96</v>
      </c>
      <c r="I158" s="15">
        <v>88.7</v>
      </c>
      <c r="J158" s="15">
        <v>93.4</v>
      </c>
      <c r="K158" s="15">
        <v>102.3</v>
      </c>
    </row>
    <row r="159" spans="1:11" x14ac:dyDescent="0.2">
      <c r="A159" s="13">
        <v>2944180920</v>
      </c>
      <c r="B159" t="s">
        <v>451</v>
      </c>
      <c r="C159" t="s">
        <v>463</v>
      </c>
      <c r="D159" t="s">
        <v>464</v>
      </c>
      <c r="E159" s="15">
        <v>87.1</v>
      </c>
      <c r="F159" s="15">
        <v>96.5</v>
      </c>
      <c r="G159" s="15">
        <v>75</v>
      </c>
      <c r="H159" s="15">
        <v>86.8</v>
      </c>
      <c r="I159" s="15">
        <v>92.5</v>
      </c>
      <c r="J159" s="15">
        <v>101.7</v>
      </c>
      <c r="K159" s="15">
        <v>90.9</v>
      </c>
    </row>
    <row r="160" spans="1:11" x14ac:dyDescent="0.2">
      <c r="A160" s="13">
        <v>5116820175</v>
      </c>
      <c r="B160" t="s">
        <v>664</v>
      </c>
      <c r="C160" t="s">
        <v>667</v>
      </c>
      <c r="D160" t="s">
        <v>668</v>
      </c>
      <c r="E160" s="15">
        <v>101.8</v>
      </c>
      <c r="F160" s="15">
        <v>96.3</v>
      </c>
      <c r="G160" s="15">
        <v>102.9</v>
      </c>
      <c r="H160" s="15">
        <v>99.6</v>
      </c>
      <c r="I160" s="15">
        <v>87.2</v>
      </c>
      <c r="J160" s="15">
        <v>109</v>
      </c>
      <c r="K160" s="15">
        <v>107.1</v>
      </c>
    </row>
    <row r="161" spans="1:11" x14ac:dyDescent="0.2">
      <c r="A161" s="13">
        <v>5533340580</v>
      </c>
      <c r="B161" t="s">
        <v>706</v>
      </c>
      <c r="C161" t="s">
        <v>715</v>
      </c>
      <c r="D161" t="s">
        <v>716</v>
      </c>
      <c r="E161" s="15">
        <v>99</v>
      </c>
      <c r="F161" s="15">
        <v>96.3</v>
      </c>
      <c r="G161" s="15">
        <v>103.7</v>
      </c>
      <c r="H161" s="15">
        <v>104.4</v>
      </c>
      <c r="I161" s="15">
        <v>90.5</v>
      </c>
      <c r="J161" s="15">
        <v>114.5</v>
      </c>
      <c r="K161" s="15">
        <v>93.8</v>
      </c>
    </row>
    <row r="162" spans="1:11" x14ac:dyDescent="0.2">
      <c r="A162" s="13">
        <v>2226380900</v>
      </c>
      <c r="B162" t="s">
        <v>397</v>
      </c>
      <c r="C162" t="s">
        <v>402</v>
      </c>
      <c r="D162" t="s">
        <v>404</v>
      </c>
      <c r="E162" s="15">
        <v>94.2</v>
      </c>
      <c r="F162" s="15">
        <v>96.3</v>
      </c>
      <c r="G162" s="15">
        <v>88.8</v>
      </c>
      <c r="H162" s="15">
        <v>95.7</v>
      </c>
      <c r="I162" s="15">
        <v>96.5</v>
      </c>
      <c r="J162" s="15">
        <v>101.9</v>
      </c>
      <c r="K162" s="15">
        <v>96.3</v>
      </c>
    </row>
    <row r="163" spans="1:11" x14ac:dyDescent="0.2">
      <c r="A163" s="13">
        <v>2235380600</v>
      </c>
      <c r="B163" t="s">
        <v>397</v>
      </c>
      <c r="C163" t="s">
        <v>411</v>
      </c>
      <c r="D163" t="s">
        <v>412</v>
      </c>
      <c r="E163" s="15">
        <v>111.2</v>
      </c>
      <c r="F163" s="15">
        <v>96.1</v>
      </c>
      <c r="G163" s="15">
        <v>141.19999999999999</v>
      </c>
      <c r="H163" s="15">
        <v>80.8</v>
      </c>
      <c r="I163" s="15">
        <v>98.3</v>
      </c>
      <c r="J163" s="15">
        <v>117.4</v>
      </c>
      <c r="K163" s="15">
        <v>101.6</v>
      </c>
    </row>
    <row r="164" spans="1:11" x14ac:dyDescent="0.2">
      <c r="A164" s="13">
        <v>3918140350</v>
      </c>
      <c r="B164" t="s">
        <v>529</v>
      </c>
      <c r="C164" t="s">
        <v>534</v>
      </c>
      <c r="D164" t="s">
        <v>535</v>
      </c>
      <c r="E164" s="15">
        <v>88.9</v>
      </c>
      <c r="F164" s="15">
        <v>96.1</v>
      </c>
      <c r="G164" s="15">
        <v>78.8</v>
      </c>
      <c r="H164" s="15">
        <v>90.5</v>
      </c>
      <c r="I164" s="15">
        <v>89.7</v>
      </c>
      <c r="J164" s="15">
        <v>84.9</v>
      </c>
      <c r="K164" s="15">
        <v>95.2</v>
      </c>
    </row>
    <row r="165" spans="1:11" x14ac:dyDescent="0.2">
      <c r="A165" s="13">
        <v>122520300</v>
      </c>
      <c r="B165" t="s">
        <v>184</v>
      </c>
      <c r="C165" t="s">
        <v>195</v>
      </c>
      <c r="D165" t="s">
        <v>196</v>
      </c>
      <c r="E165" s="15">
        <v>83</v>
      </c>
      <c r="F165" s="15">
        <v>96.1</v>
      </c>
      <c r="G165" s="15">
        <v>64.3</v>
      </c>
      <c r="H165" s="15">
        <v>98.9</v>
      </c>
      <c r="I165" s="15">
        <v>90.8</v>
      </c>
      <c r="J165" s="15">
        <v>80.900000000000006</v>
      </c>
      <c r="K165" s="15">
        <v>87.8</v>
      </c>
    </row>
    <row r="166" spans="1:11" x14ac:dyDescent="0.2">
      <c r="A166" s="13">
        <v>3711700100</v>
      </c>
      <c r="B166" t="s">
        <v>507</v>
      </c>
      <c r="C166" t="s">
        <v>508</v>
      </c>
      <c r="D166" t="s">
        <v>509</v>
      </c>
      <c r="E166" s="15">
        <v>101</v>
      </c>
      <c r="F166" s="15">
        <v>96</v>
      </c>
      <c r="G166" s="15">
        <v>103</v>
      </c>
      <c r="H166" s="15">
        <v>107.9</v>
      </c>
      <c r="I166" s="15">
        <v>98.4</v>
      </c>
      <c r="J166" s="15">
        <v>108.7</v>
      </c>
      <c r="K166" s="15">
        <v>98.9</v>
      </c>
    </row>
    <row r="167" spans="1:11" x14ac:dyDescent="0.2">
      <c r="A167" s="13">
        <v>1920220360</v>
      </c>
      <c r="B167" t="s">
        <v>360</v>
      </c>
      <c r="C167" t="s">
        <v>369</v>
      </c>
      <c r="D167" t="s">
        <v>370</v>
      </c>
      <c r="E167" s="15">
        <v>89</v>
      </c>
      <c r="F167" s="15">
        <v>96</v>
      </c>
      <c r="G167" s="15">
        <v>67.3</v>
      </c>
      <c r="H167" s="15">
        <v>96.8</v>
      </c>
      <c r="I167" s="15">
        <v>92.3</v>
      </c>
      <c r="J167" s="15">
        <v>108.2</v>
      </c>
      <c r="K167" s="15">
        <v>101.2</v>
      </c>
    </row>
    <row r="168" spans="1:11" x14ac:dyDescent="0.2">
      <c r="A168" s="13">
        <v>1915460177</v>
      </c>
      <c r="B168" t="s">
        <v>360</v>
      </c>
      <c r="C168" t="s">
        <v>363</v>
      </c>
      <c r="D168" t="s">
        <v>364</v>
      </c>
      <c r="E168" s="15">
        <v>86.8</v>
      </c>
      <c r="F168" s="15">
        <v>96</v>
      </c>
      <c r="G168" s="15">
        <v>58.4</v>
      </c>
      <c r="H168" s="15">
        <v>109.5</v>
      </c>
      <c r="I168" s="15">
        <v>91.1</v>
      </c>
      <c r="J168" s="15">
        <v>91</v>
      </c>
      <c r="K168" s="15">
        <v>101.4</v>
      </c>
    </row>
    <row r="169" spans="1:11" x14ac:dyDescent="0.2">
      <c r="A169" s="13">
        <v>119460235</v>
      </c>
      <c r="B169" t="s">
        <v>184</v>
      </c>
      <c r="C169" t="s">
        <v>191</v>
      </c>
      <c r="D169" t="s">
        <v>192</v>
      </c>
      <c r="E169" s="15">
        <v>83.1</v>
      </c>
      <c r="F169" s="15">
        <v>95.9</v>
      </c>
      <c r="G169" s="15">
        <v>60.1</v>
      </c>
      <c r="H169" s="15">
        <v>95.3</v>
      </c>
      <c r="I169" s="15">
        <v>89.5</v>
      </c>
      <c r="J169" s="15">
        <v>80.400000000000006</v>
      </c>
      <c r="K169" s="15">
        <v>94.2</v>
      </c>
    </row>
    <row r="170" spans="1:11" x14ac:dyDescent="0.2">
      <c r="A170" s="13">
        <v>5522540275</v>
      </c>
      <c r="B170" t="s">
        <v>706</v>
      </c>
      <c r="C170" t="s">
        <v>709</v>
      </c>
      <c r="D170" t="s">
        <v>710</v>
      </c>
      <c r="E170" s="15">
        <v>89.3</v>
      </c>
      <c r="F170" s="15">
        <v>95.7</v>
      </c>
      <c r="G170" s="15">
        <v>67.599999999999994</v>
      </c>
      <c r="H170" s="15">
        <v>104</v>
      </c>
      <c r="I170" s="15">
        <v>100</v>
      </c>
      <c r="J170" s="15">
        <v>112.1</v>
      </c>
      <c r="K170" s="15">
        <v>96.9</v>
      </c>
    </row>
    <row r="171" spans="1:11" x14ac:dyDescent="0.2">
      <c r="A171" s="13">
        <v>4038620712</v>
      </c>
      <c r="B171" t="s">
        <v>542</v>
      </c>
      <c r="C171" t="s">
        <v>552</v>
      </c>
      <c r="D171" t="s">
        <v>553</v>
      </c>
      <c r="E171" s="15">
        <v>84.9</v>
      </c>
      <c r="F171" s="15">
        <v>95.7</v>
      </c>
      <c r="G171" s="15">
        <v>67.5</v>
      </c>
      <c r="H171" s="15">
        <v>98.2</v>
      </c>
      <c r="I171" s="15">
        <v>100</v>
      </c>
      <c r="J171" s="15">
        <v>94.7</v>
      </c>
      <c r="K171" s="15">
        <v>86.9</v>
      </c>
    </row>
    <row r="172" spans="1:11" x14ac:dyDescent="0.2">
      <c r="A172" s="13">
        <v>4936260500</v>
      </c>
      <c r="B172" t="s">
        <v>652</v>
      </c>
      <c r="C172" t="s">
        <v>655</v>
      </c>
      <c r="D172" t="s">
        <v>656</v>
      </c>
      <c r="E172" s="15">
        <v>101.7</v>
      </c>
      <c r="F172" s="15">
        <v>95.6</v>
      </c>
      <c r="G172" s="15">
        <v>106</v>
      </c>
      <c r="H172" s="15">
        <v>92.5</v>
      </c>
      <c r="I172" s="15">
        <v>104.5</v>
      </c>
      <c r="J172" s="15">
        <v>90.1</v>
      </c>
      <c r="K172" s="15">
        <v>104.8</v>
      </c>
    </row>
    <row r="173" spans="1:11" x14ac:dyDescent="0.2">
      <c r="A173" s="13">
        <v>5434060550</v>
      </c>
      <c r="B173" t="s">
        <v>703</v>
      </c>
      <c r="C173" t="s">
        <v>704</v>
      </c>
      <c r="D173" t="s">
        <v>705</v>
      </c>
      <c r="E173" s="15">
        <v>91.3</v>
      </c>
      <c r="F173" s="15">
        <v>95.5</v>
      </c>
      <c r="G173" s="15">
        <v>82.8</v>
      </c>
      <c r="H173" s="15">
        <v>90.1</v>
      </c>
      <c r="I173" s="15">
        <v>91.4</v>
      </c>
      <c r="J173" s="15">
        <v>102.5</v>
      </c>
      <c r="K173" s="15">
        <v>96.3</v>
      </c>
    </row>
    <row r="174" spans="1:11" x14ac:dyDescent="0.2">
      <c r="A174" s="13">
        <v>4046140865</v>
      </c>
      <c r="B174" t="s">
        <v>542</v>
      </c>
      <c r="C174" t="s">
        <v>554</v>
      </c>
      <c r="D174" t="s">
        <v>555</v>
      </c>
      <c r="E174" s="15">
        <v>88.7</v>
      </c>
      <c r="F174" s="15">
        <v>95.5</v>
      </c>
      <c r="G174" s="15">
        <v>78.900000000000006</v>
      </c>
      <c r="H174" s="15">
        <v>93.1</v>
      </c>
      <c r="I174" s="15">
        <v>87.8</v>
      </c>
      <c r="J174" s="15">
        <v>88.6</v>
      </c>
      <c r="K174" s="15">
        <v>93.6</v>
      </c>
    </row>
    <row r="175" spans="1:11" x14ac:dyDescent="0.2">
      <c r="A175" s="13">
        <v>3615380160</v>
      </c>
      <c r="B175" t="s">
        <v>497</v>
      </c>
      <c r="C175" t="s">
        <v>500</v>
      </c>
      <c r="D175" t="s">
        <v>501</v>
      </c>
      <c r="E175" s="15">
        <v>93.8</v>
      </c>
      <c r="F175" s="15">
        <v>95.4</v>
      </c>
      <c r="G175" s="15">
        <v>93.2</v>
      </c>
      <c r="H175" s="15">
        <v>95.4</v>
      </c>
      <c r="I175" s="15">
        <v>99.4</v>
      </c>
      <c r="J175" s="15">
        <v>91.8</v>
      </c>
      <c r="K175" s="15">
        <v>91.7</v>
      </c>
    </row>
    <row r="176" spans="1:11" x14ac:dyDescent="0.2">
      <c r="A176" s="13">
        <v>1716580200</v>
      </c>
      <c r="B176" t="s">
        <v>322</v>
      </c>
      <c r="C176" t="s">
        <v>325</v>
      </c>
      <c r="D176" t="s">
        <v>326</v>
      </c>
      <c r="E176" s="15">
        <v>86.3</v>
      </c>
      <c r="F176" s="15">
        <v>95.4</v>
      </c>
      <c r="G176" s="15">
        <v>69</v>
      </c>
      <c r="H176" s="15">
        <v>92.2</v>
      </c>
      <c r="I176" s="15">
        <v>93.8</v>
      </c>
      <c r="J176" s="15">
        <v>82.2</v>
      </c>
      <c r="K176" s="15">
        <v>95.8</v>
      </c>
    </row>
    <row r="177" spans="1:11" x14ac:dyDescent="0.2">
      <c r="A177" s="13">
        <v>1719180325</v>
      </c>
      <c r="B177" t="s">
        <v>322</v>
      </c>
      <c r="C177" t="s">
        <v>327</v>
      </c>
      <c r="D177" t="s">
        <v>328</v>
      </c>
      <c r="E177" s="15">
        <v>82.6</v>
      </c>
      <c r="F177" s="15">
        <v>95.3</v>
      </c>
      <c r="G177" s="15">
        <v>56</v>
      </c>
      <c r="H177" s="15">
        <v>92.3</v>
      </c>
      <c r="I177" s="15">
        <v>101</v>
      </c>
      <c r="J177" s="15">
        <v>84.1</v>
      </c>
      <c r="K177" s="15">
        <v>94.8</v>
      </c>
    </row>
    <row r="178" spans="1:11" x14ac:dyDescent="0.2">
      <c r="A178" s="13">
        <v>1826900550</v>
      </c>
      <c r="B178" t="s">
        <v>339</v>
      </c>
      <c r="C178" t="s">
        <v>348</v>
      </c>
      <c r="D178" t="s">
        <v>349</v>
      </c>
      <c r="E178" s="15">
        <v>91</v>
      </c>
      <c r="F178" s="15">
        <v>95.2</v>
      </c>
      <c r="G178" s="15">
        <v>80</v>
      </c>
      <c r="H178" s="15">
        <v>104.9</v>
      </c>
      <c r="I178" s="15">
        <v>92.7</v>
      </c>
      <c r="J178" s="15">
        <v>88.8</v>
      </c>
      <c r="K178" s="15">
        <v>95.1</v>
      </c>
    </row>
    <row r="179" spans="1:11" x14ac:dyDescent="0.2">
      <c r="A179" s="13">
        <v>4819124240</v>
      </c>
      <c r="B179" t="s">
        <v>605</v>
      </c>
      <c r="C179" t="s">
        <v>889</v>
      </c>
      <c r="D179" t="s">
        <v>619</v>
      </c>
      <c r="E179" s="15">
        <v>101.2</v>
      </c>
      <c r="F179" s="15">
        <v>95.1</v>
      </c>
      <c r="G179" s="15">
        <v>94.4</v>
      </c>
      <c r="H179" s="15">
        <v>112.4</v>
      </c>
      <c r="I179" s="15">
        <v>86.9</v>
      </c>
      <c r="J179" s="15">
        <v>112.3</v>
      </c>
      <c r="K179" s="15">
        <v>109.9</v>
      </c>
    </row>
    <row r="180" spans="1:11" x14ac:dyDescent="0.2">
      <c r="A180" s="13">
        <v>438060750</v>
      </c>
      <c r="B180" t="s">
        <v>210</v>
      </c>
      <c r="C180" t="s">
        <v>216</v>
      </c>
      <c r="D180" t="s">
        <v>218</v>
      </c>
      <c r="E180" s="15">
        <v>99.7</v>
      </c>
      <c r="F180" s="15">
        <v>95.1</v>
      </c>
      <c r="G180" s="15">
        <v>99.1</v>
      </c>
      <c r="H180" s="15">
        <v>127.7</v>
      </c>
      <c r="I180" s="15">
        <v>93.6</v>
      </c>
      <c r="J180" s="15">
        <v>86</v>
      </c>
      <c r="K180" s="15">
        <v>96.8</v>
      </c>
    </row>
    <row r="181" spans="1:11" x14ac:dyDescent="0.2">
      <c r="A181" s="13">
        <v>3749180825</v>
      </c>
      <c r="B181" t="s">
        <v>507</v>
      </c>
      <c r="C181" t="s">
        <v>519</v>
      </c>
      <c r="D181" t="s">
        <v>520</v>
      </c>
      <c r="E181" s="15">
        <v>82.5</v>
      </c>
      <c r="F181" s="15">
        <v>95.1</v>
      </c>
      <c r="G181" s="15">
        <v>59.2</v>
      </c>
      <c r="H181" s="15">
        <v>93.1</v>
      </c>
      <c r="I181" s="15">
        <v>67.5</v>
      </c>
      <c r="J181" s="15">
        <v>118.2</v>
      </c>
      <c r="K181" s="15">
        <v>94.3</v>
      </c>
    </row>
    <row r="182" spans="1:11" x14ac:dyDescent="0.2">
      <c r="A182" s="13">
        <v>2733460880</v>
      </c>
      <c r="B182" t="s">
        <v>434</v>
      </c>
      <c r="C182" t="s">
        <v>437</v>
      </c>
      <c r="D182" t="s">
        <v>439</v>
      </c>
      <c r="E182" s="15">
        <v>98.2</v>
      </c>
      <c r="F182" s="15">
        <v>95</v>
      </c>
      <c r="G182" s="15">
        <v>91.8</v>
      </c>
      <c r="H182" s="15">
        <v>97.7</v>
      </c>
      <c r="I182" s="15">
        <v>101.5</v>
      </c>
      <c r="J182" s="15">
        <v>102.2</v>
      </c>
      <c r="K182" s="15">
        <v>105.3</v>
      </c>
    </row>
    <row r="183" spans="1:11" x14ac:dyDescent="0.2">
      <c r="A183" s="13">
        <v>4716860300</v>
      </c>
      <c r="B183" t="s">
        <v>587</v>
      </c>
      <c r="C183" t="s">
        <v>588</v>
      </c>
      <c r="D183" t="s">
        <v>589</v>
      </c>
      <c r="E183" s="15">
        <v>91.4</v>
      </c>
      <c r="F183" s="15">
        <v>94.8</v>
      </c>
      <c r="G183" s="15">
        <v>88.5</v>
      </c>
      <c r="H183" s="15">
        <v>89.1</v>
      </c>
      <c r="I183" s="15">
        <v>89.3</v>
      </c>
      <c r="J183" s="15">
        <v>97.1</v>
      </c>
      <c r="K183" s="15">
        <v>93</v>
      </c>
    </row>
    <row r="184" spans="1:11" x14ac:dyDescent="0.2">
      <c r="A184" s="13">
        <v>4732820600</v>
      </c>
      <c r="B184" t="s">
        <v>587</v>
      </c>
      <c r="C184" t="s">
        <v>598</v>
      </c>
      <c r="D184" t="s">
        <v>599</v>
      </c>
      <c r="E184" s="15">
        <v>86.9</v>
      </c>
      <c r="F184" s="15">
        <v>94.8</v>
      </c>
      <c r="G184" s="15">
        <v>77.5</v>
      </c>
      <c r="H184" s="15">
        <v>92.9</v>
      </c>
      <c r="I184" s="15">
        <v>91.6</v>
      </c>
      <c r="J184" s="15">
        <v>87.2</v>
      </c>
      <c r="K184" s="15">
        <v>88.9</v>
      </c>
    </row>
    <row r="185" spans="1:11" x14ac:dyDescent="0.2">
      <c r="A185" s="13">
        <v>3824220500</v>
      </c>
      <c r="B185" t="s">
        <v>522</v>
      </c>
      <c r="C185" t="s">
        <v>525</v>
      </c>
      <c r="D185" t="s">
        <v>526</v>
      </c>
      <c r="E185" s="15">
        <v>92.9</v>
      </c>
      <c r="F185" s="15">
        <v>94.7</v>
      </c>
      <c r="G185" s="15">
        <v>91.3</v>
      </c>
      <c r="H185" s="15">
        <v>96.8</v>
      </c>
      <c r="I185" s="15">
        <v>95.9</v>
      </c>
      <c r="J185" s="15">
        <v>106.8</v>
      </c>
      <c r="K185" s="15">
        <v>89.5</v>
      </c>
    </row>
    <row r="186" spans="1:11" x14ac:dyDescent="0.2">
      <c r="A186" s="13">
        <v>1719500370</v>
      </c>
      <c r="B186" t="s">
        <v>322</v>
      </c>
      <c r="C186" t="s">
        <v>329</v>
      </c>
      <c r="D186" t="s">
        <v>330</v>
      </c>
      <c r="E186" s="15">
        <v>81</v>
      </c>
      <c r="F186" s="15">
        <v>94.6</v>
      </c>
      <c r="G186" s="15">
        <v>60.1</v>
      </c>
      <c r="H186" s="15">
        <v>97</v>
      </c>
      <c r="I186" s="15">
        <v>95</v>
      </c>
      <c r="J186" s="15">
        <v>84.8</v>
      </c>
      <c r="K186" s="15">
        <v>85.1</v>
      </c>
    </row>
    <row r="187" spans="1:11" x14ac:dyDescent="0.2">
      <c r="A187" s="13">
        <v>1947940900</v>
      </c>
      <c r="B187" t="s">
        <v>360</v>
      </c>
      <c r="C187" t="s">
        <v>377</v>
      </c>
      <c r="D187" t="s">
        <v>378</v>
      </c>
      <c r="E187" s="15">
        <v>86.5</v>
      </c>
      <c r="F187" s="15">
        <v>94.4</v>
      </c>
      <c r="G187" s="15">
        <v>78.5</v>
      </c>
      <c r="H187" s="15">
        <v>90.3</v>
      </c>
      <c r="I187" s="15">
        <v>92.4</v>
      </c>
      <c r="J187" s="15">
        <v>95.9</v>
      </c>
      <c r="K187" s="15">
        <v>86.1</v>
      </c>
    </row>
    <row r="188" spans="1:11" x14ac:dyDescent="0.2">
      <c r="A188" s="13">
        <v>4046140800</v>
      </c>
      <c r="B188" t="s">
        <v>542</v>
      </c>
      <c r="C188" t="s">
        <v>554</v>
      </c>
      <c r="D188" t="s">
        <v>556</v>
      </c>
      <c r="E188" s="15">
        <v>85.5</v>
      </c>
      <c r="F188" s="15">
        <v>94.4</v>
      </c>
      <c r="G188" s="15">
        <v>63.5</v>
      </c>
      <c r="H188" s="15">
        <v>93.1</v>
      </c>
      <c r="I188" s="15">
        <v>92.6</v>
      </c>
      <c r="J188" s="15">
        <v>98.6</v>
      </c>
      <c r="K188" s="15">
        <v>96.7</v>
      </c>
    </row>
    <row r="189" spans="1:11" x14ac:dyDescent="0.2">
      <c r="A189" s="13">
        <v>2210780100</v>
      </c>
      <c r="B189" t="s">
        <v>397</v>
      </c>
      <c r="C189" t="s">
        <v>398</v>
      </c>
      <c r="D189" t="s">
        <v>399</v>
      </c>
      <c r="E189" s="15">
        <v>89.6</v>
      </c>
      <c r="F189" s="15">
        <v>94.3</v>
      </c>
      <c r="G189" s="15">
        <v>78.400000000000006</v>
      </c>
      <c r="H189" s="15">
        <v>103.3</v>
      </c>
      <c r="I189" s="15">
        <v>94.1</v>
      </c>
      <c r="J189" s="15">
        <v>94.2</v>
      </c>
      <c r="K189" s="15">
        <v>92.1</v>
      </c>
    </row>
    <row r="190" spans="1:11" x14ac:dyDescent="0.2">
      <c r="A190" s="13">
        <v>1932380650</v>
      </c>
      <c r="B190" t="s">
        <v>360</v>
      </c>
      <c r="C190" t="s">
        <v>373</v>
      </c>
      <c r="D190" t="s">
        <v>374</v>
      </c>
      <c r="E190" s="15">
        <v>89.4</v>
      </c>
      <c r="F190" s="15">
        <v>94.1</v>
      </c>
      <c r="G190" s="15">
        <v>71.599999999999994</v>
      </c>
      <c r="H190" s="15">
        <v>109.3</v>
      </c>
      <c r="I190" s="15">
        <v>92.8</v>
      </c>
      <c r="J190" s="15">
        <v>100.4</v>
      </c>
      <c r="K190" s="15">
        <v>96</v>
      </c>
    </row>
    <row r="191" spans="1:11" x14ac:dyDescent="0.2">
      <c r="A191" s="13">
        <v>4819124770</v>
      </c>
      <c r="B191" t="s">
        <v>605</v>
      </c>
      <c r="C191" t="s">
        <v>889</v>
      </c>
      <c r="D191" t="s">
        <v>620</v>
      </c>
      <c r="E191" s="15">
        <v>112.3</v>
      </c>
      <c r="F191" s="15">
        <v>94</v>
      </c>
      <c r="G191" s="15">
        <v>122.4</v>
      </c>
      <c r="H191" s="15">
        <v>113.1</v>
      </c>
      <c r="I191" s="15">
        <v>97.5</v>
      </c>
      <c r="J191" s="15">
        <v>95.2</v>
      </c>
      <c r="K191" s="15">
        <v>118.3</v>
      </c>
    </row>
    <row r="192" spans="1:11" x14ac:dyDescent="0.2">
      <c r="A192" s="13">
        <v>4734980325</v>
      </c>
      <c r="B192" t="s">
        <v>587</v>
      </c>
      <c r="C192" t="s">
        <v>602</v>
      </c>
      <c r="D192" t="s">
        <v>603</v>
      </c>
      <c r="E192" s="15">
        <v>94.5</v>
      </c>
      <c r="F192" s="15">
        <v>93.8</v>
      </c>
      <c r="G192" s="15">
        <v>91.4</v>
      </c>
      <c r="H192" s="15">
        <v>93.8</v>
      </c>
      <c r="I192" s="15">
        <v>91.8</v>
      </c>
      <c r="J192" s="15">
        <v>91</v>
      </c>
      <c r="K192" s="15">
        <v>99.6</v>
      </c>
    </row>
    <row r="193" spans="1:11" x14ac:dyDescent="0.2">
      <c r="A193" s="13">
        <v>2131140700</v>
      </c>
      <c r="B193" t="s">
        <v>392</v>
      </c>
      <c r="C193" t="s">
        <v>395</v>
      </c>
      <c r="D193" t="s">
        <v>396</v>
      </c>
      <c r="E193" s="15">
        <v>94</v>
      </c>
      <c r="F193" s="15">
        <v>93.8</v>
      </c>
      <c r="G193" s="15">
        <v>77.400000000000006</v>
      </c>
      <c r="H193" s="15">
        <v>102.7</v>
      </c>
      <c r="I193" s="15">
        <v>108.4</v>
      </c>
      <c r="J193" s="15">
        <v>78.8</v>
      </c>
      <c r="K193" s="15">
        <v>107</v>
      </c>
    </row>
    <row r="194" spans="1:11" x14ac:dyDescent="0.2">
      <c r="A194" s="13">
        <v>1646300800</v>
      </c>
      <c r="B194" t="s">
        <v>317</v>
      </c>
      <c r="C194" t="s">
        <v>320</v>
      </c>
      <c r="D194" t="s">
        <v>321</v>
      </c>
      <c r="E194" s="15">
        <v>90</v>
      </c>
      <c r="F194" s="15">
        <v>93.8</v>
      </c>
      <c r="G194" s="15">
        <v>84.2</v>
      </c>
      <c r="H194" s="15">
        <v>82.1</v>
      </c>
      <c r="I194" s="15">
        <v>108.4</v>
      </c>
      <c r="J194" s="15">
        <v>88.9</v>
      </c>
      <c r="K194" s="15">
        <v>92</v>
      </c>
    </row>
    <row r="195" spans="1:11" x14ac:dyDescent="0.2">
      <c r="A195" s="13">
        <v>4826420180</v>
      </c>
      <c r="B195" t="s">
        <v>605</v>
      </c>
      <c r="C195" t="s">
        <v>625</v>
      </c>
      <c r="D195" t="s">
        <v>626</v>
      </c>
      <c r="E195" s="15">
        <v>93.6</v>
      </c>
      <c r="F195" s="15">
        <v>93.7</v>
      </c>
      <c r="G195" s="15">
        <v>81.900000000000006</v>
      </c>
      <c r="H195" s="15">
        <v>96.8</v>
      </c>
      <c r="I195" s="15">
        <v>86.7</v>
      </c>
      <c r="J195" s="15">
        <v>110.9</v>
      </c>
      <c r="K195" s="15">
        <v>103.9</v>
      </c>
    </row>
    <row r="196" spans="1:11" x14ac:dyDescent="0.2">
      <c r="A196" s="13">
        <v>4845500900</v>
      </c>
      <c r="B196" t="s">
        <v>605</v>
      </c>
      <c r="C196" t="s">
        <v>644</v>
      </c>
      <c r="D196" t="s">
        <v>645</v>
      </c>
      <c r="E196" s="15">
        <v>88.8</v>
      </c>
      <c r="F196" s="15">
        <v>93.7</v>
      </c>
      <c r="G196" s="15">
        <v>70.5</v>
      </c>
      <c r="H196" s="15">
        <v>92.9</v>
      </c>
      <c r="I196" s="15">
        <v>97.8</v>
      </c>
      <c r="J196" s="15">
        <v>89</v>
      </c>
      <c r="K196" s="15">
        <v>101.3</v>
      </c>
    </row>
    <row r="197" spans="1:11" x14ac:dyDescent="0.2">
      <c r="A197" s="13">
        <v>2130460600</v>
      </c>
      <c r="B197" t="s">
        <v>392</v>
      </c>
      <c r="C197" t="s">
        <v>393</v>
      </c>
      <c r="D197" t="s">
        <v>394</v>
      </c>
      <c r="E197" s="15">
        <v>93.2</v>
      </c>
      <c r="F197" s="15">
        <v>93.6</v>
      </c>
      <c r="G197" s="15">
        <v>75.400000000000006</v>
      </c>
      <c r="H197" s="15">
        <v>105.4</v>
      </c>
      <c r="I197" s="15">
        <v>93.9</v>
      </c>
      <c r="J197" s="15">
        <v>81.3</v>
      </c>
      <c r="K197" s="15">
        <v>108.9</v>
      </c>
    </row>
    <row r="198" spans="1:11" x14ac:dyDescent="0.2">
      <c r="A198" s="13">
        <v>2038260700</v>
      </c>
      <c r="B198" t="s">
        <v>379</v>
      </c>
      <c r="C198" t="s">
        <v>384</v>
      </c>
      <c r="D198" t="s">
        <v>385</v>
      </c>
      <c r="E198" s="15">
        <v>84.6</v>
      </c>
      <c r="F198" s="15">
        <v>93.6</v>
      </c>
      <c r="G198" s="15">
        <v>65.400000000000006</v>
      </c>
      <c r="H198" s="15">
        <v>97.1</v>
      </c>
      <c r="I198" s="15">
        <v>103.7</v>
      </c>
      <c r="J198" s="15">
        <v>93.7</v>
      </c>
      <c r="K198" s="15">
        <v>89</v>
      </c>
    </row>
    <row r="199" spans="1:11" x14ac:dyDescent="0.2">
      <c r="A199" s="13">
        <v>522220300</v>
      </c>
      <c r="B199" t="s">
        <v>225</v>
      </c>
      <c r="C199" t="s">
        <v>226</v>
      </c>
      <c r="D199" t="s">
        <v>227</v>
      </c>
      <c r="E199" s="15">
        <v>89.7</v>
      </c>
      <c r="F199" s="15">
        <v>93.4</v>
      </c>
      <c r="G199" s="15">
        <v>74.3</v>
      </c>
      <c r="H199" s="15">
        <v>95.7</v>
      </c>
      <c r="I199" s="15">
        <v>109.2</v>
      </c>
      <c r="J199" s="15">
        <v>75.2</v>
      </c>
      <c r="K199" s="15">
        <v>98.6</v>
      </c>
    </row>
    <row r="200" spans="1:11" x14ac:dyDescent="0.2">
      <c r="A200" s="13">
        <v>819740300</v>
      </c>
      <c r="B200" t="s">
        <v>247</v>
      </c>
      <c r="C200" t="s">
        <v>250</v>
      </c>
      <c r="D200" t="s">
        <v>251</v>
      </c>
      <c r="E200" s="15">
        <v>110</v>
      </c>
      <c r="F200" s="15">
        <v>93.3</v>
      </c>
      <c r="G200" s="15">
        <v>129</v>
      </c>
      <c r="H200" s="15">
        <v>86.5</v>
      </c>
      <c r="I200" s="15">
        <v>98.2</v>
      </c>
      <c r="J200" s="15">
        <v>100.7</v>
      </c>
      <c r="K200" s="15">
        <v>112.3</v>
      </c>
    </row>
    <row r="201" spans="1:11" x14ac:dyDescent="0.2">
      <c r="A201" s="13">
        <v>530780700</v>
      </c>
      <c r="B201" t="s">
        <v>225</v>
      </c>
      <c r="C201" t="s">
        <v>232</v>
      </c>
      <c r="D201" t="s">
        <v>234</v>
      </c>
      <c r="E201" s="15">
        <v>93.3</v>
      </c>
      <c r="F201" s="15">
        <v>93.2</v>
      </c>
      <c r="G201" s="15">
        <v>81.400000000000006</v>
      </c>
      <c r="H201" s="15">
        <v>99.5</v>
      </c>
      <c r="I201" s="15">
        <v>96.8</v>
      </c>
      <c r="J201" s="15">
        <v>75.3</v>
      </c>
      <c r="K201" s="15">
        <v>105.5</v>
      </c>
    </row>
    <row r="202" spans="1:11" x14ac:dyDescent="0.2">
      <c r="A202" s="13">
        <v>5149020950</v>
      </c>
      <c r="B202" t="s">
        <v>664</v>
      </c>
      <c r="C202" t="s">
        <v>682</v>
      </c>
      <c r="D202" t="s">
        <v>683</v>
      </c>
      <c r="E202" s="15">
        <v>96.9</v>
      </c>
      <c r="F202" s="15">
        <v>93.1</v>
      </c>
      <c r="G202" s="15">
        <v>89.5</v>
      </c>
      <c r="H202" s="15">
        <v>100.6</v>
      </c>
      <c r="I202" s="15">
        <v>88</v>
      </c>
      <c r="J202" s="15">
        <v>108.1</v>
      </c>
      <c r="K202" s="15">
        <v>106</v>
      </c>
    </row>
    <row r="203" spans="1:11" x14ac:dyDescent="0.2">
      <c r="A203" s="13">
        <v>5524580300</v>
      </c>
      <c r="B203" t="s">
        <v>706</v>
      </c>
      <c r="C203" t="s">
        <v>711</v>
      </c>
      <c r="D203" t="s">
        <v>712</v>
      </c>
      <c r="E203" s="15">
        <v>91.7</v>
      </c>
      <c r="F203" s="15">
        <v>93.1</v>
      </c>
      <c r="G203" s="15">
        <v>79.599999999999994</v>
      </c>
      <c r="H203" s="15">
        <v>95.6</v>
      </c>
      <c r="I203" s="15">
        <v>101.4</v>
      </c>
      <c r="J203" s="15">
        <v>97.6</v>
      </c>
      <c r="K203" s="15">
        <v>98.9</v>
      </c>
    </row>
    <row r="204" spans="1:11" x14ac:dyDescent="0.2">
      <c r="A204" s="13">
        <v>4034780550</v>
      </c>
      <c r="B204" t="s">
        <v>542</v>
      </c>
      <c r="C204" t="s">
        <v>547</v>
      </c>
      <c r="D204" t="s">
        <v>548</v>
      </c>
      <c r="E204" s="15">
        <v>77.3</v>
      </c>
      <c r="F204" s="15">
        <v>93.1</v>
      </c>
      <c r="G204" s="15">
        <v>53</v>
      </c>
      <c r="H204" s="15">
        <v>95.4</v>
      </c>
      <c r="I204" s="15">
        <v>84.4</v>
      </c>
      <c r="J204" s="15">
        <v>81.599999999999994</v>
      </c>
      <c r="K204" s="15">
        <v>84.8</v>
      </c>
    </row>
    <row r="205" spans="1:11" x14ac:dyDescent="0.2">
      <c r="A205" s="13">
        <v>5119260225</v>
      </c>
      <c r="B205" t="s">
        <v>664</v>
      </c>
      <c r="C205" t="s">
        <v>669</v>
      </c>
      <c r="D205" t="s">
        <v>670</v>
      </c>
      <c r="E205" s="15">
        <v>88.8</v>
      </c>
      <c r="F205" s="15">
        <v>93</v>
      </c>
      <c r="G205" s="15">
        <v>75.2</v>
      </c>
      <c r="H205" s="15">
        <v>101.1</v>
      </c>
      <c r="I205" s="15">
        <v>99.5</v>
      </c>
      <c r="J205" s="15">
        <v>97.3</v>
      </c>
      <c r="K205" s="15">
        <v>92.3</v>
      </c>
    </row>
    <row r="206" spans="1:11" x14ac:dyDescent="0.2">
      <c r="A206" s="13">
        <v>3130700600</v>
      </c>
      <c r="B206" t="s">
        <v>470</v>
      </c>
      <c r="C206" t="s">
        <v>473</v>
      </c>
      <c r="D206" t="s">
        <v>474</v>
      </c>
      <c r="E206" s="15">
        <v>89.4</v>
      </c>
      <c r="F206" s="15">
        <v>92.9</v>
      </c>
      <c r="G206" s="15">
        <v>76.900000000000006</v>
      </c>
      <c r="H206" s="15">
        <v>84.9</v>
      </c>
      <c r="I206" s="15">
        <v>98</v>
      </c>
      <c r="J206" s="15">
        <v>107.6</v>
      </c>
      <c r="K206" s="15">
        <v>97.1</v>
      </c>
    </row>
    <row r="207" spans="1:11" x14ac:dyDescent="0.2">
      <c r="A207" s="13">
        <v>4021420200</v>
      </c>
      <c r="B207" t="s">
        <v>542</v>
      </c>
      <c r="C207" t="s">
        <v>543</v>
      </c>
      <c r="D207" t="s">
        <v>544</v>
      </c>
      <c r="E207" s="15">
        <v>86.4</v>
      </c>
      <c r="F207" s="15">
        <v>92.7</v>
      </c>
      <c r="G207" s="15">
        <v>74.900000000000006</v>
      </c>
      <c r="H207" s="15">
        <v>97.4</v>
      </c>
      <c r="I207" s="15">
        <v>87.2</v>
      </c>
      <c r="J207" s="15">
        <v>102.5</v>
      </c>
      <c r="K207" s="15">
        <v>88.4</v>
      </c>
    </row>
    <row r="208" spans="1:11" x14ac:dyDescent="0.2">
      <c r="A208" s="13">
        <v>1312060150</v>
      </c>
      <c r="B208" t="s">
        <v>296</v>
      </c>
      <c r="C208" t="s">
        <v>299</v>
      </c>
      <c r="D208" t="s">
        <v>300</v>
      </c>
      <c r="E208" s="15">
        <v>104.1</v>
      </c>
      <c r="F208" s="15">
        <v>92.6</v>
      </c>
      <c r="G208" s="15">
        <v>113</v>
      </c>
      <c r="H208" s="15">
        <v>86.6</v>
      </c>
      <c r="I208" s="15">
        <v>106.1</v>
      </c>
      <c r="J208" s="15">
        <v>106.4</v>
      </c>
      <c r="K208" s="15">
        <v>106.7</v>
      </c>
    </row>
    <row r="209" spans="1:11" x14ac:dyDescent="0.2">
      <c r="A209" s="13">
        <v>1821780340</v>
      </c>
      <c r="B209" t="s">
        <v>339</v>
      </c>
      <c r="C209" t="s">
        <v>344</v>
      </c>
      <c r="D209" t="s">
        <v>345</v>
      </c>
      <c r="E209" s="15">
        <v>89.4</v>
      </c>
      <c r="F209" s="15">
        <v>92.6</v>
      </c>
      <c r="G209" s="15">
        <v>71</v>
      </c>
      <c r="H209" s="15">
        <v>107.2</v>
      </c>
      <c r="I209" s="15">
        <v>95.5</v>
      </c>
      <c r="J209" s="15">
        <v>93.6</v>
      </c>
      <c r="K209" s="15">
        <v>98.5</v>
      </c>
    </row>
    <row r="210" spans="1:11" x14ac:dyDescent="0.2">
      <c r="A210" s="13">
        <v>5147260400</v>
      </c>
      <c r="B210" t="s">
        <v>664</v>
      </c>
      <c r="C210" t="s">
        <v>679</v>
      </c>
      <c r="D210" t="s">
        <v>680</v>
      </c>
      <c r="E210" s="15">
        <v>95.5</v>
      </c>
      <c r="F210" s="15">
        <v>92.5</v>
      </c>
      <c r="G210" s="15">
        <v>88.3</v>
      </c>
      <c r="H210" s="15">
        <v>103.8</v>
      </c>
      <c r="I210" s="15">
        <v>95.5</v>
      </c>
      <c r="J210" s="15">
        <v>94.8</v>
      </c>
      <c r="K210" s="15">
        <v>102.1</v>
      </c>
    </row>
    <row r="211" spans="1:11" x14ac:dyDescent="0.2">
      <c r="A211" s="13">
        <v>5140060800</v>
      </c>
      <c r="B211" t="s">
        <v>664</v>
      </c>
      <c r="C211" t="s">
        <v>675</v>
      </c>
      <c r="D211" t="s">
        <v>676</v>
      </c>
      <c r="E211" s="15">
        <v>95.2</v>
      </c>
      <c r="F211" s="15">
        <v>92.5</v>
      </c>
      <c r="G211" s="15">
        <v>86.7</v>
      </c>
      <c r="H211" s="15">
        <v>103.5</v>
      </c>
      <c r="I211" s="15">
        <v>93.2</v>
      </c>
      <c r="J211" s="15">
        <v>102.7</v>
      </c>
      <c r="K211" s="15">
        <v>102.1</v>
      </c>
    </row>
    <row r="212" spans="1:11" x14ac:dyDescent="0.2">
      <c r="A212" s="13">
        <v>1219660210</v>
      </c>
      <c r="B212" t="s">
        <v>272</v>
      </c>
      <c r="C212" t="s">
        <v>275</v>
      </c>
      <c r="D212" t="s">
        <v>276</v>
      </c>
      <c r="E212" s="15">
        <v>95.6</v>
      </c>
      <c r="F212" s="15">
        <v>92.4</v>
      </c>
      <c r="G212" s="15">
        <v>95.2</v>
      </c>
      <c r="H212" s="15">
        <v>102.3</v>
      </c>
      <c r="I212" s="15">
        <v>92.7</v>
      </c>
      <c r="J212" s="15">
        <v>90.7</v>
      </c>
      <c r="K212" s="15">
        <v>97</v>
      </c>
    </row>
    <row r="213" spans="1:11" x14ac:dyDescent="0.2">
      <c r="A213" s="13">
        <v>4836220720</v>
      </c>
      <c r="B213" t="s">
        <v>605</v>
      </c>
      <c r="C213" t="s">
        <v>640</v>
      </c>
      <c r="D213" t="s">
        <v>641</v>
      </c>
      <c r="E213" s="15">
        <v>93.2</v>
      </c>
      <c r="F213" s="15">
        <v>92.4</v>
      </c>
      <c r="G213" s="15">
        <v>89.2</v>
      </c>
      <c r="H213" s="15">
        <v>97.8</v>
      </c>
      <c r="I213" s="15">
        <v>97.7</v>
      </c>
      <c r="J213" s="15">
        <v>98.3</v>
      </c>
      <c r="K213" s="15">
        <v>94.5</v>
      </c>
    </row>
    <row r="214" spans="1:11" x14ac:dyDescent="0.2">
      <c r="A214" s="13">
        <v>527860600</v>
      </c>
      <c r="B214" t="s">
        <v>225</v>
      </c>
      <c r="C214" t="s">
        <v>230</v>
      </c>
      <c r="D214" t="s">
        <v>231</v>
      </c>
      <c r="E214" s="15">
        <v>89.3</v>
      </c>
      <c r="F214" s="15">
        <v>92.3</v>
      </c>
      <c r="G214" s="15">
        <v>72</v>
      </c>
      <c r="H214" s="15">
        <v>94</v>
      </c>
      <c r="I214" s="15">
        <v>92.1</v>
      </c>
      <c r="J214" s="15">
        <v>78.7</v>
      </c>
      <c r="K214" s="15">
        <v>104.8</v>
      </c>
    </row>
    <row r="215" spans="1:11" x14ac:dyDescent="0.2">
      <c r="A215" s="13">
        <v>2026740400</v>
      </c>
      <c r="B215" t="s">
        <v>379</v>
      </c>
      <c r="C215" t="s">
        <v>840</v>
      </c>
      <c r="D215" t="s">
        <v>841</v>
      </c>
      <c r="E215" s="15">
        <v>83.1</v>
      </c>
      <c r="F215" s="15">
        <v>92.3</v>
      </c>
      <c r="G215" s="15">
        <v>54.4</v>
      </c>
      <c r="H215" s="15">
        <v>97.5</v>
      </c>
      <c r="I215" s="15">
        <v>89.8</v>
      </c>
      <c r="J215" s="15">
        <v>106</v>
      </c>
      <c r="K215" s="15">
        <v>97.6</v>
      </c>
    </row>
    <row r="216" spans="1:11" x14ac:dyDescent="0.2">
      <c r="A216" s="13">
        <v>2928140600</v>
      </c>
      <c r="B216" t="s">
        <v>451</v>
      </c>
      <c r="C216" t="s">
        <v>458</v>
      </c>
      <c r="D216" t="s">
        <v>459</v>
      </c>
      <c r="E216" s="15">
        <v>94.8</v>
      </c>
      <c r="F216" s="15">
        <v>92.2</v>
      </c>
      <c r="G216" s="15">
        <v>99.6</v>
      </c>
      <c r="H216" s="15">
        <v>102.6</v>
      </c>
      <c r="I216" s="15">
        <v>86.6</v>
      </c>
      <c r="J216" s="15">
        <v>90.3</v>
      </c>
      <c r="K216" s="15">
        <v>91.3</v>
      </c>
    </row>
    <row r="217" spans="1:11" x14ac:dyDescent="0.2">
      <c r="A217" s="13">
        <v>4036420700</v>
      </c>
      <c r="B217" t="s">
        <v>542</v>
      </c>
      <c r="C217" t="s">
        <v>549</v>
      </c>
      <c r="D217" t="s">
        <v>551</v>
      </c>
      <c r="E217" s="15">
        <v>83.9</v>
      </c>
      <c r="F217" s="15">
        <v>92.2</v>
      </c>
      <c r="G217" s="15">
        <v>69.599999999999994</v>
      </c>
      <c r="H217" s="15">
        <v>93.5</v>
      </c>
      <c r="I217" s="15">
        <v>89.9</v>
      </c>
      <c r="J217" s="15">
        <v>101.1</v>
      </c>
      <c r="K217" s="15">
        <v>86.5</v>
      </c>
    </row>
    <row r="218" spans="1:11" x14ac:dyDescent="0.2">
      <c r="A218" s="13">
        <v>3739580740</v>
      </c>
      <c r="B218" t="s">
        <v>507</v>
      </c>
      <c r="C218" t="s">
        <v>517</v>
      </c>
      <c r="D218" t="s">
        <v>518</v>
      </c>
      <c r="E218" s="15">
        <v>94.2</v>
      </c>
      <c r="F218" s="15">
        <v>92</v>
      </c>
      <c r="G218" s="15">
        <v>95.2</v>
      </c>
      <c r="H218" s="15">
        <v>101.2</v>
      </c>
      <c r="I218" s="15">
        <v>93.6</v>
      </c>
      <c r="J218" s="15">
        <v>100.1</v>
      </c>
      <c r="K218" s="15">
        <v>91.2</v>
      </c>
    </row>
    <row r="219" spans="1:11" x14ac:dyDescent="0.2">
      <c r="A219" s="13">
        <v>429420150</v>
      </c>
      <c r="B219" t="s">
        <v>210</v>
      </c>
      <c r="C219" t="s">
        <v>213</v>
      </c>
      <c r="D219" t="s">
        <v>214</v>
      </c>
      <c r="E219" s="15">
        <v>90.6</v>
      </c>
      <c r="F219" s="15">
        <v>92</v>
      </c>
      <c r="G219" s="15">
        <v>96.1</v>
      </c>
      <c r="H219" s="15">
        <v>89.9</v>
      </c>
      <c r="I219" s="15">
        <v>96.1</v>
      </c>
      <c r="J219" s="15">
        <v>92.1</v>
      </c>
      <c r="K219" s="15">
        <v>82.7</v>
      </c>
    </row>
    <row r="220" spans="1:11" x14ac:dyDescent="0.2">
      <c r="A220" s="13">
        <v>1740420800</v>
      </c>
      <c r="B220" t="s">
        <v>322</v>
      </c>
      <c r="C220" t="s">
        <v>335</v>
      </c>
      <c r="D220" t="s">
        <v>336</v>
      </c>
      <c r="E220" s="15">
        <v>89.9</v>
      </c>
      <c r="F220" s="15">
        <v>92</v>
      </c>
      <c r="G220" s="15">
        <v>73.8</v>
      </c>
      <c r="H220" s="15">
        <v>95.9</v>
      </c>
      <c r="I220" s="15">
        <v>120.3</v>
      </c>
      <c r="J220" s="15">
        <v>105.7</v>
      </c>
      <c r="K220" s="15">
        <v>93.2</v>
      </c>
    </row>
    <row r="221" spans="1:11" x14ac:dyDescent="0.2">
      <c r="A221" s="13">
        <v>111500100</v>
      </c>
      <c r="B221" t="s">
        <v>184</v>
      </c>
      <c r="C221" t="s">
        <v>185</v>
      </c>
      <c r="D221" t="s">
        <v>186</v>
      </c>
      <c r="E221" s="15">
        <v>82.5</v>
      </c>
      <c r="F221" s="15">
        <v>92</v>
      </c>
      <c r="G221" s="15">
        <v>58</v>
      </c>
      <c r="H221" s="15">
        <v>122.1</v>
      </c>
      <c r="I221" s="15">
        <v>89.2</v>
      </c>
      <c r="J221" s="15">
        <v>78.3</v>
      </c>
      <c r="K221" s="15">
        <v>87.8</v>
      </c>
    </row>
    <row r="222" spans="1:11" x14ac:dyDescent="0.2">
      <c r="A222" s="13">
        <v>4848660990</v>
      </c>
      <c r="B222" t="s">
        <v>605</v>
      </c>
      <c r="C222" t="s">
        <v>650</v>
      </c>
      <c r="D222" t="s">
        <v>651</v>
      </c>
      <c r="E222" s="15">
        <v>91.5</v>
      </c>
      <c r="F222" s="15">
        <v>91.9</v>
      </c>
      <c r="G222" s="15">
        <v>79.099999999999994</v>
      </c>
      <c r="H222" s="15">
        <v>110.3</v>
      </c>
      <c r="I222" s="15">
        <v>97.5</v>
      </c>
      <c r="J222" s="15">
        <v>97.4</v>
      </c>
      <c r="K222" s="15">
        <v>95.3</v>
      </c>
    </row>
    <row r="223" spans="1:11" x14ac:dyDescent="0.2">
      <c r="A223" s="13">
        <v>2031740650</v>
      </c>
      <c r="B223" t="s">
        <v>379</v>
      </c>
      <c r="C223" t="s">
        <v>382</v>
      </c>
      <c r="D223" t="s">
        <v>383</v>
      </c>
      <c r="E223" s="15">
        <v>90.7</v>
      </c>
      <c r="F223" s="15">
        <v>91.9</v>
      </c>
      <c r="G223" s="15">
        <v>80.099999999999994</v>
      </c>
      <c r="H223" s="15">
        <v>99.1</v>
      </c>
      <c r="I223" s="15">
        <v>94</v>
      </c>
      <c r="J223" s="15">
        <v>110.4</v>
      </c>
      <c r="K223" s="15">
        <v>94.5</v>
      </c>
    </row>
    <row r="224" spans="1:11" x14ac:dyDescent="0.2">
      <c r="A224" s="13">
        <v>5131340450</v>
      </c>
      <c r="B224" t="s">
        <v>664</v>
      </c>
      <c r="C224" t="s">
        <v>671</v>
      </c>
      <c r="D224" t="s">
        <v>672</v>
      </c>
      <c r="E224" s="15">
        <v>89.5</v>
      </c>
      <c r="F224" s="15">
        <v>91.9</v>
      </c>
      <c r="G224" s="15">
        <v>75.3</v>
      </c>
      <c r="H224" s="15">
        <v>109.7</v>
      </c>
      <c r="I224" s="15">
        <v>92.6</v>
      </c>
      <c r="J224" s="15">
        <v>96.8</v>
      </c>
      <c r="K224" s="15">
        <v>94.1</v>
      </c>
    </row>
    <row r="225" spans="1:11" x14ac:dyDescent="0.2">
      <c r="A225" s="13">
        <v>1342340800</v>
      </c>
      <c r="B225" t="s">
        <v>296</v>
      </c>
      <c r="C225" t="s">
        <v>308</v>
      </c>
      <c r="D225" t="s">
        <v>309</v>
      </c>
      <c r="E225" s="15">
        <v>87.6</v>
      </c>
      <c r="F225" s="15">
        <v>91.8</v>
      </c>
      <c r="G225" s="15">
        <v>67</v>
      </c>
      <c r="H225" s="15">
        <v>93.8</v>
      </c>
      <c r="I225" s="15">
        <v>96.4</v>
      </c>
      <c r="J225" s="15">
        <v>105.4</v>
      </c>
      <c r="K225" s="15">
        <v>99.5</v>
      </c>
    </row>
    <row r="226" spans="1:11" x14ac:dyDescent="0.2">
      <c r="A226" s="13">
        <v>4727180400</v>
      </c>
      <c r="B226" t="s">
        <v>587</v>
      </c>
      <c r="C226" t="s">
        <v>592</v>
      </c>
      <c r="D226" t="s">
        <v>593</v>
      </c>
      <c r="E226" s="15">
        <v>84.2</v>
      </c>
      <c r="F226" s="15">
        <v>91.8</v>
      </c>
      <c r="G226" s="15">
        <v>70.400000000000006</v>
      </c>
      <c r="H226" s="15">
        <v>95.5</v>
      </c>
      <c r="I226" s="15">
        <v>86.6</v>
      </c>
      <c r="J226" s="15">
        <v>85.5</v>
      </c>
      <c r="K226" s="15">
        <v>89.3</v>
      </c>
    </row>
    <row r="227" spans="1:11" x14ac:dyDescent="0.2">
      <c r="A227" s="13">
        <v>1344340820</v>
      </c>
      <c r="B227" t="s">
        <v>296</v>
      </c>
      <c r="C227" t="s">
        <v>310</v>
      </c>
      <c r="D227" t="s">
        <v>311</v>
      </c>
      <c r="E227" s="15">
        <v>82</v>
      </c>
      <c r="F227" s="15">
        <v>91.7</v>
      </c>
      <c r="G227" s="15">
        <v>68.599999999999994</v>
      </c>
      <c r="H227" s="15">
        <v>94.1</v>
      </c>
      <c r="I227" s="15">
        <v>88.2</v>
      </c>
      <c r="J227" s="15">
        <v>86.3</v>
      </c>
      <c r="K227" s="15">
        <v>83.9</v>
      </c>
    </row>
    <row r="228" spans="1:11" x14ac:dyDescent="0.2">
      <c r="A228" s="13">
        <v>1821140320</v>
      </c>
      <c r="B228" t="s">
        <v>339</v>
      </c>
      <c r="C228" t="s">
        <v>342</v>
      </c>
      <c r="D228" t="s">
        <v>343</v>
      </c>
      <c r="E228" s="15">
        <v>87.7</v>
      </c>
      <c r="F228" s="15">
        <v>91.6</v>
      </c>
      <c r="G228" s="15">
        <v>70.400000000000006</v>
      </c>
      <c r="H228" s="15">
        <v>98.8</v>
      </c>
      <c r="I228" s="15">
        <v>90.2</v>
      </c>
      <c r="J228" s="15">
        <v>114.8</v>
      </c>
      <c r="K228" s="15">
        <v>95</v>
      </c>
    </row>
    <row r="229" spans="1:11" x14ac:dyDescent="0.2">
      <c r="A229" s="13">
        <v>3024500500</v>
      </c>
      <c r="B229" t="s">
        <v>465</v>
      </c>
      <c r="C229" t="s">
        <v>468</v>
      </c>
      <c r="D229" t="s">
        <v>469</v>
      </c>
      <c r="E229" s="15">
        <v>86.7</v>
      </c>
      <c r="F229" s="15">
        <v>91.6</v>
      </c>
      <c r="G229" s="15">
        <v>77.7</v>
      </c>
      <c r="H229" s="15">
        <v>84.4</v>
      </c>
      <c r="I229" s="15">
        <v>106.4</v>
      </c>
      <c r="J229" s="15">
        <v>100.1</v>
      </c>
      <c r="K229" s="15">
        <v>87.1</v>
      </c>
    </row>
    <row r="230" spans="1:11" x14ac:dyDescent="0.2">
      <c r="A230" s="13">
        <v>1320140500</v>
      </c>
      <c r="B230" t="s">
        <v>296</v>
      </c>
      <c r="C230" t="s">
        <v>306</v>
      </c>
      <c r="D230" t="s">
        <v>307</v>
      </c>
      <c r="E230" s="15">
        <v>84</v>
      </c>
      <c r="F230" s="15">
        <v>91.3</v>
      </c>
      <c r="G230" s="15">
        <v>59.7</v>
      </c>
      <c r="H230" s="15">
        <v>91.6</v>
      </c>
      <c r="I230" s="15">
        <v>93.7</v>
      </c>
      <c r="J230" s="15">
        <v>96.3</v>
      </c>
      <c r="K230" s="15">
        <v>98</v>
      </c>
    </row>
    <row r="231" spans="1:11" x14ac:dyDescent="0.2">
      <c r="A231" s="13">
        <v>1312260200</v>
      </c>
      <c r="B231" t="s">
        <v>296</v>
      </c>
      <c r="C231" t="s">
        <v>302</v>
      </c>
      <c r="D231" t="s">
        <v>303</v>
      </c>
      <c r="E231" s="15">
        <v>83.2</v>
      </c>
      <c r="F231" s="15">
        <v>91.3</v>
      </c>
      <c r="G231" s="15">
        <v>68.900000000000006</v>
      </c>
      <c r="H231" s="15">
        <v>88.9</v>
      </c>
      <c r="I231" s="15">
        <v>79.900000000000006</v>
      </c>
      <c r="J231" s="15">
        <v>88.1</v>
      </c>
      <c r="K231" s="15">
        <v>91.4</v>
      </c>
    </row>
    <row r="232" spans="1:11" x14ac:dyDescent="0.2">
      <c r="A232" s="13">
        <v>1319140375</v>
      </c>
      <c r="B232" t="s">
        <v>296</v>
      </c>
      <c r="C232" t="s">
        <v>304</v>
      </c>
      <c r="D232" t="s">
        <v>305</v>
      </c>
      <c r="E232" s="15">
        <v>88.7</v>
      </c>
      <c r="F232" s="15">
        <v>91.2</v>
      </c>
      <c r="G232" s="15">
        <v>72.5</v>
      </c>
      <c r="H232" s="15">
        <v>97.7</v>
      </c>
      <c r="I232" s="15">
        <v>83.8</v>
      </c>
      <c r="J232" s="15">
        <v>88.8</v>
      </c>
      <c r="K232" s="15">
        <v>102.3</v>
      </c>
    </row>
    <row r="233" spans="1:11" x14ac:dyDescent="0.2">
      <c r="A233" s="13">
        <v>113820200</v>
      </c>
      <c r="B233" t="s">
        <v>184</v>
      </c>
      <c r="C233" t="s">
        <v>189</v>
      </c>
      <c r="D233" t="s">
        <v>190</v>
      </c>
      <c r="E233" s="15">
        <v>92.9</v>
      </c>
      <c r="F233" s="15">
        <v>91</v>
      </c>
      <c r="G233" s="15">
        <v>82.8</v>
      </c>
      <c r="H233" s="15">
        <v>102.8</v>
      </c>
      <c r="I233" s="15">
        <v>93.5</v>
      </c>
      <c r="J233" s="15">
        <v>101.1</v>
      </c>
      <c r="K233" s="15">
        <v>99.8</v>
      </c>
    </row>
    <row r="234" spans="1:11" x14ac:dyDescent="0.2">
      <c r="A234" s="13">
        <v>1843780870</v>
      </c>
      <c r="B234" t="s">
        <v>339</v>
      </c>
      <c r="C234" t="s">
        <v>356</v>
      </c>
      <c r="D234" t="s">
        <v>357</v>
      </c>
      <c r="E234" s="15">
        <v>86.7</v>
      </c>
      <c r="F234" s="15">
        <v>90.7</v>
      </c>
      <c r="G234" s="15">
        <v>81.7</v>
      </c>
      <c r="H234" s="15">
        <v>98.5</v>
      </c>
      <c r="I234" s="15">
        <v>85.2</v>
      </c>
      <c r="J234" s="15">
        <v>91.6</v>
      </c>
      <c r="K234" s="15">
        <v>85.1</v>
      </c>
    </row>
    <row r="235" spans="1:11" x14ac:dyDescent="0.2">
      <c r="A235" s="13">
        <v>1845460920</v>
      </c>
      <c r="B235" t="s">
        <v>339</v>
      </c>
      <c r="C235" t="s">
        <v>358</v>
      </c>
      <c r="D235" t="s">
        <v>359</v>
      </c>
      <c r="E235" s="15">
        <v>90.9</v>
      </c>
      <c r="F235" s="15">
        <v>90.6</v>
      </c>
      <c r="G235" s="15">
        <v>77</v>
      </c>
      <c r="H235" s="15">
        <v>92.3</v>
      </c>
      <c r="I235" s="15">
        <v>120.5</v>
      </c>
      <c r="J235" s="15">
        <v>87.6</v>
      </c>
      <c r="K235" s="15">
        <v>98.2</v>
      </c>
    </row>
    <row r="236" spans="1:11" x14ac:dyDescent="0.2">
      <c r="A236" s="13">
        <v>2233740500</v>
      </c>
      <c r="B236" t="s">
        <v>397</v>
      </c>
      <c r="C236" t="s">
        <v>409</v>
      </c>
      <c r="D236" t="s">
        <v>410</v>
      </c>
      <c r="E236" s="15">
        <v>87</v>
      </c>
      <c r="F236" s="15">
        <v>90.6</v>
      </c>
      <c r="G236" s="15">
        <v>72.599999999999994</v>
      </c>
      <c r="H236" s="15">
        <v>83.2</v>
      </c>
      <c r="I236" s="15">
        <v>83.4</v>
      </c>
      <c r="J236" s="15">
        <v>109.1</v>
      </c>
      <c r="K236" s="15">
        <v>98.7</v>
      </c>
    </row>
    <row r="237" spans="1:11" x14ac:dyDescent="0.2">
      <c r="A237" s="13">
        <v>5113980150</v>
      </c>
      <c r="B237" t="s">
        <v>664</v>
      </c>
      <c r="C237" t="s">
        <v>665</v>
      </c>
      <c r="D237" t="s">
        <v>666</v>
      </c>
      <c r="E237" s="15">
        <v>95.2</v>
      </c>
      <c r="F237" s="15">
        <v>90.5</v>
      </c>
      <c r="G237" s="15">
        <v>93.2</v>
      </c>
      <c r="H237" s="15">
        <v>86.8</v>
      </c>
      <c r="I237" s="15">
        <v>96.8</v>
      </c>
      <c r="J237" s="15">
        <v>97</v>
      </c>
      <c r="K237" s="15">
        <v>102.1</v>
      </c>
    </row>
    <row r="238" spans="1:11" x14ac:dyDescent="0.2">
      <c r="A238" s="13">
        <v>2624340570</v>
      </c>
      <c r="B238" t="s">
        <v>427</v>
      </c>
      <c r="C238" t="s">
        <v>430</v>
      </c>
      <c r="D238" t="s">
        <v>431</v>
      </c>
      <c r="E238" s="15">
        <v>92.2</v>
      </c>
      <c r="F238" s="15">
        <v>90.4</v>
      </c>
      <c r="G238" s="15">
        <v>80.900000000000006</v>
      </c>
      <c r="H238" s="15">
        <v>101.2</v>
      </c>
      <c r="I238" s="15">
        <v>93.7</v>
      </c>
      <c r="J238" s="15">
        <v>98.9</v>
      </c>
      <c r="K238" s="15">
        <v>100.5</v>
      </c>
    </row>
    <row r="239" spans="1:11" x14ac:dyDescent="0.2">
      <c r="A239" s="13">
        <v>4643620800</v>
      </c>
      <c r="B239" t="s">
        <v>582</v>
      </c>
      <c r="C239" t="s">
        <v>585</v>
      </c>
      <c r="D239" t="s">
        <v>586</v>
      </c>
      <c r="E239" s="15">
        <v>91.4</v>
      </c>
      <c r="F239" s="15">
        <v>90.3</v>
      </c>
      <c r="G239" s="15">
        <v>94.6</v>
      </c>
      <c r="H239" s="15">
        <v>81.5</v>
      </c>
      <c r="I239" s="15">
        <v>86.6</v>
      </c>
      <c r="J239" s="15">
        <v>101.6</v>
      </c>
      <c r="K239" s="15">
        <v>91.7</v>
      </c>
    </row>
    <row r="240" spans="1:11" x14ac:dyDescent="0.2">
      <c r="A240" s="13">
        <v>5132300500</v>
      </c>
      <c r="B240" t="s">
        <v>664</v>
      </c>
      <c r="C240" t="s">
        <v>673</v>
      </c>
      <c r="D240" t="s">
        <v>674</v>
      </c>
      <c r="E240" s="15">
        <v>84</v>
      </c>
      <c r="F240" s="15">
        <v>90.3</v>
      </c>
      <c r="G240" s="15">
        <v>65.400000000000006</v>
      </c>
      <c r="H240" s="15">
        <v>94.1</v>
      </c>
      <c r="I240" s="15">
        <v>83.1</v>
      </c>
      <c r="J240" s="15">
        <v>106.8</v>
      </c>
      <c r="K240" s="15">
        <v>93.2</v>
      </c>
    </row>
    <row r="241" spans="1:11" x14ac:dyDescent="0.2">
      <c r="A241" s="13">
        <v>4846340940</v>
      </c>
      <c r="B241" t="s">
        <v>605</v>
      </c>
      <c r="C241" t="s">
        <v>646</v>
      </c>
      <c r="D241" t="s">
        <v>647</v>
      </c>
      <c r="E241" s="15">
        <v>94.9</v>
      </c>
      <c r="F241" s="15">
        <v>90.2</v>
      </c>
      <c r="G241" s="15">
        <v>91.5</v>
      </c>
      <c r="H241" s="15">
        <v>105.1</v>
      </c>
      <c r="I241" s="15">
        <v>100</v>
      </c>
      <c r="J241" s="15">
        <v>101.9</v>
      </c>
      <c r="K241" s="15">
        <v>95.4</v>
      </c>
    </row>
    <row r="242" spans="1:11" x14ac:dyDescent="0.2">
      <c r="A242" s="13">
        <v>4811100040</v>
      </c>
      <c r="B242" t="s">
        <v>605</v>
      </c>
      <c r="C242" t="s">
        <v>608</v>
      </c>
      <c r="D242" t="s">
        <v>609</v>
      </c>
      <c r="E242" s="15">
        <v>82.6</v>
      </c>
      <c r="F242" s="15">
        <v>90.2</v>
      </c>
      <c r="G242" s="15">
        <v>71.599999999999994</v>
      </c>
      <c r="H242" s="15">
        <v>94.2</v>
      </c>
      <c r="I242" s="15">
        <v>77</v>
      </c>
      <c r="J242" s="15">
        <v>86</v>
      </c>
      <c r="K242" s="15">
        <v>86.5</v>
      </c>
    </row>
    <row r="243" spans="1:11" x14ac:dyDescent="0.2">
      <c r="A243" s="13">
        <v>4831180640</v>
      </c>
      <c r="B243" t="s">
        <v>605</v>
      </c>
      <c r="C243" t="s">
        <v>632</v>
      </c>
      <c r="D243" t="s">
        <v>633</v>
      </c>
      <c r="E243" s="15">
        <v>89.7</v>
      </c>
      <c r="F243" s="15">
        <v>90.1</v>
      </c>
      <c r="G243" s="15">
        <v>82</v>
      </c>
      <c r="H243" s="15">
        <v>90.8</v>
      </c>
      <c r="I243" s="15">
        <v>83.9</v>
      </c>
      <c r="J243" s="15">
        <v>94.3</v>
      </c>
      <c r="K243" s="15">
        <v>98</v>
      </c>
    </row>
    <row r="244" spans="1:11" x14ac:dyDescent="0.2">
      <c r="A244" s="13">
        <v>1728140480</v>
      </c>
      <c r="B244" t="s">
        <v>322</v>
      </c>
      <c r="C244" t="s">
        <v>331</v>
      </c>
      <c r="D244" t="s">
        <v>332</v>
      </c>
      <c r="E244" s="15">
        <v>85.2</v>
      </c>
      <c r="F244" s="15">
        <v>89.4</v>
      </c>
      <c r="G244" s="15">
        <v>70</v>
      </c>
      <c r="H244" s="15">
        <v>95.4</v>
      </c>
      <c r="I244" s="15">
        <v>105</v>
      </c>
      <c r="J244" s="15">
        <v>99.1</v>
      </c>
      <c r="K244" s="15">
        <v>88</v>
      </c>
    </row>
    <row r="245" spans="1:11" x14ac:dyDescent="0.2">
      <c r="A245" s="13">
        <v>4728940500</v>
      </c>
      <c r="B245" t="s">
        <v>587</v>
      </c>
      <c r="C245" t="s">
        <v>596</v>
      </c>
      <c r="D245" t="s">
        <v>597</v>
      </c>
      <c r="E245" s="15">
        <v>83.5</v>
      </c>
      <c r="F245" s="15">
        <v>89.4</v>
      </c>
      <c r="G245" s="15">
        <v>69</v>
      </c>
      <c r="H245" s="15">
        <v>98.7</v>
      </c>
      <c r="I245" s="15">
        <v>83.4</v>
      </c>
      <c r="J245" s="15">
        <v>93.1</v>
      </c>
      <c r="K245" s="15">
        <v>88.7</v>
      </c>
    </row>
    <row r="246" spans="1:11" x14ac:dyDescent="0.2">
      <c r="A246" s="13">
        <v>2041460750</v>
      </c>
      <c r="B246" t="s">
        <v>379</v>
      </c>
      <c r="C246" t="s">
        <v>386</v>
      </c>
      <c r="D246" t="s">
        <v>387</v>
      </c>
      <c r="E246" s="15">
        <v>82.4</v>
      </c>
      <c r="F246" s="15">
        <v>88.8</v>
      </c>
      <c r="G246" s="15">
        <v>69.900000000000006</v>
      </c>
      <c r="H246" s="15">
        <v>98.9</v>
      </c>
      <c r="I246" s="15">
        <v>88.9</v>
      </c>
      <c r="J246" s="15">
        <v>100.5</v>
      </c>
      <c r="K246" s="15">
        <v>81.7</v>
      </c>
    </row>
    <row r="247" spans="1:11" x14ac:dyDescent="0.2">
      <c r="A247" s="13">
        <v>4810180020</v>
      </c>
      <c r="B247" t="s">
        <v>605</v>
      </c>
      <c r="C247" t="s">
        <v>606</v>
      </c>
      <c r="D247" t="s">
        <v>607</v>
      </c>
      <c r="E247" s="15">
        <v>92.4</v>
      </c>
      <c r="F247" s="15">
        <v>88.5</v>
      </c>
      <c r="G247" s="15">
        <v>87</v>
      </c>
      <c r="H247" s="15">
        <v>105.3</v>
      </c>
      <c r="I247" s="15">
        <v>106.3</v>
      </c>
      <c r="J247" s="15">
        <v>97.5</v>
      </c>
      <c r="K247" s="15">
        <v>91.6</v>
      </c>
    </row>
    <row r="248" spans="1:11" x14ac:dyDescent="0.2">
      <c r="A248" s="13">
        <v>4036420150</v>
      </c>
      <c r="B248" t="s">
        <v>542</v>
      </c>
      <c r="C248" t="s">
        <v>549</v>
      </c>
      <c r="D248" t="s">
        <v>550</v>
      </c>
      <c r="E248" s="15">
        <v>88.3</v>
      </c>
      <c r="F248" s="15">
        <v>88.5</v>
      </c>
      <c r="G248" s="15">
        <v>79.900000000000006</v>
      </c>
      <c r="H248" s="15">
        <v>96.2</v>
      </c>
      <c r="I248" s="15">
        <v>94</v>
      </c>
      <c r="J248" s="15">
        <v>92.6</v>
      </c>
      <c r="K248" s="15">
        <v>92.1</v>
      </c>
    </row>
    <row r="249" spans="1:11" x14ac:dyDescent="0.2">
      <c r="A249" s="13">
        <v>819740351</v>
      </c>
      <c r="B249" t="s">
        <v>247</v>
      </c>
      <c r="C249" t="s">
        <v>250</v>
      </c>
      <c r="D249" t="s">
        <v>252</v>
      </c>
      <c r="E249" s="15">
        <v>106.7</v>
      </c>
      <c r="F249" s="15">
        <v>88.3</v>
      </c>
      <c r="G249" s="15">
        <v>136.6</v>
      </c>
      <c r="H249" s="15">
        <v>77.8</v>
      </c>
      <c r="I249" s="15">
        <v>107.9</v>
      </c>
      <c r="J249" s="15">
        <v>89</v>
      </c>
      <c r="K249" s="15">
        <v>98.7</v>
      </c>
    </row>
    <row r="250" spans="1:11" x14ac:dyDescent="0.2">
      <c r="A250" s="13">
        <v>4841700810</v>
      </c>
      <c r="B250" t="s">
        <v>605</v>
      </c>
      <c r="C250" t="s">
        <v>642</v>
      </c>
      <c r="D250" t="s">
        <v>643</v>
      </c>
      <c r="E250" s="15">
        <v>89.3</v>
      </c>
      <c r="F250" s="15">
        <v>88.3</v>
      </c>
      <c r="G250" s="15">
        <v>78.8</v>
      </c>
      <c r="H250" s="15">
        <v>87.8</v>
      </c>
      <c r="I250" s="15">
        <v>99.7</v>
      </c>
      <c r="J250" s="15">
        <v>98.7</v>
      </c>
      <c r="K250" s="15">
        <v>97.4</v>
      </c>
    </row>
    <row r="251" spans="1:11" x14ac:dyDescent="0.2">
      <c r="A251" s="13">
        <v>4812420080</v>
      </c>
      <c r="B251" t="s">
        <v>605</v>
      </c>
      <c r="C251" t="s">
        <v>888</v>
      </c>
      <c r="D251" t="s">
        <v>610</v>
      </c>
      <c r="E251" s="15">
        <v>101.8</v>
      </c>
      <c r="F251" s="15">
        <v>87.7</v>
      </c>
      <c r="G251" s="15">
        <v>113.4</v>
      </c>
      <c r="H251" s="15">
        <v>92.8</v>
      </c>
      <c r="I251" s="15">
        <v>90.6</v>
      </c>
      <c r="J251" s="15">
        <v>107.5</v>
      </c>
      <c r="K251" s="15">
        <v>102.9</v>
      </c>
    </row>
    <row r="252" spans="1:11" x14ac:dyDescent="0.2">
      <c r="A252" s="13">
        <v>2832940700</v>
      </c>
      <c r="B252" t="s">
        <v>442</v>
      </c>
      <c r="C252" t="s">
        <v>447</v>
      </c>
      <c r="D252" t="s">
        <v>448</v>
      </c>
      <c r="E252" s="15">
        <v>86.1</v>
      </c>
      <c r="F252" s="15">
        <v>87.7</v>
      </c>
      <c r="G252" s="15">
        <v>69</v>
      </c>
      <c r="H252" s="15">
        <v>94.3</v>
      </c>
      <c r="I252" s="15">
        <v>90.6</v>
      </c>
      <c r="J252" s="15">
        <v>100.5</v>
      </c>
      <c r="K252" s="15">
        <v>96.9</v>
      </c>
    </row>
    <row r="253" spans="1:11" x14ac:dyDescent="0.2">
      <c r="A253" s="13">
        <v>5140220830</v>
      </c>
      <c r="B253" t="s">
        <v>664</v>
      </c>
      <c r="C253" t="s">
        <v>677</v>
      </c>
      <c r="D253" t="s">
        <v>678</v>
      </c>
      <c r="E253" s="15">
        <v>91.8</v>
      </c>
      <c r="F253" s="15">
        <v>87.2</v>
      </c>
      <c r="G253" s="15">
        <v>82.7</v>
      </c>
      <c r="H253" s="15">
        <v>104.2</v>
      </c>
      <c r="I253" s="15">
        <v>92.3</v>
      </c>
      <c r="J253" s="15">
        <v>100</v>
      </c>
      <c r="K253" s="15">
        <v>98.3</v>
      </c>
    </row>
    <row r="254" spans="1:11" x14ac:dyDescent="0.2">
      <c r="A254" s="13">
        <v>4823104340</v>
      </c>
      <c r="B254" t="s">
        <v>605</v>
      </c>
      <c r="C254" t="s">
        <v>623</v>
      </c>
      <c r="D254" t="s">
        <v>624</v>
      </c>
      <c r="E254" s="15">
        <v>94.6</v>
      </c>
      <c r="F254" s="15">
        <v>87</v>
      </c>
      <c r="G254" s="15">
        <v>86.8</v>
      </c>
      <c r="H254" s="15">
        <v>111</v>
      </c>
      <c r="I254" s="15">
        <v>88.2</v>
      </c>
      <c r="J254" s="15">
        <v>87.7</v>
      </c>
      <c r="K254" s="15">
        <v>104.2</v>
      </c>
    </row>
    <row r="255" spans="1:11" x14ac:dyDescent="0.2">
      <c r="A255" s="13">
        <v>2846180850</v>
      </c>
      <c r="B255" t="s">
        <v>442</v>
      </c>
      <c r="C255" t="s">
        <v>449</v>
      </c>
      <c r="D255" t="s">
        <v>450</v>
      </c>
      <c r="E255" s="15">
        <v>80.8</v>
      </c>
      <c r="F255" s="15">
        <v>86.9</v>
      </c>
      <c r="G255" s="15">
        <v>61.5</v>
      </c>
      <c r="H255" s="15">
        <v>88.4</v>
      </c>
      <c r="I255" s="15">
        <v>91.8</v>
      </c>
      <c r="J255" s="15">
        <v>91.2</v>
      </c>
      <c r="K255" s="15">
        <v>90.5</v>
      </c>
    </row>
    <row r="256" spans="1:11" x14ac:dyDescent="0.2">
      <c r="A256" s="13">
        <v>530780125</v>
      </c>
      <c r="B256" t="s">
        <v>225</v>
      </c>
      <c r="C256" t="s">
        <v>232</v>
      </c>
      <c r="D256" t="s">
        <v>233</v>
      </c>
      <c r="E256" s="15">
        <v>82.5</v>
      </c>
      <c r="F256" s="15">
        <v>86.4</v>
      </c>
      <c r="G256" s="15">
        <v>71.3</v>
      </c>
      <c r="H256" s="15">
        <v>94.1</v>
      </c>
      <c r="I256" s="15">
        <v>91.2</v>
      </c>
      <c r="J256" s="15">
        <v>87</v>
      </c>
      <c r="K256" s="15">
        <v>84.9</v>
      </c>
    </row>
    <row r="257" spans="1:11" x14ac:dyDescent="0.2">
      <c r="A257" s="13">
        <v>4812420840</v>
      </c>
      <c r="B257" t="s">
        <v>605</v>
      </c>
      <c r="C257" t="s">
        <v>888</v>
      </c>
      <c r="D257" t="s">
        <v>612</v>
      </c>
      <c r="E257" s="15">
        <v>96.1</v>
      </c>
      <c r="F257" s="15">
        <v>85.6</v>
      </c>
      <c r="G257" s="15">
        <v>94.2</v>
      </c>
      <c r="H257" s="15">
        <v>97.1</v>
      </c>
      <c r="I257" s="15">
        <v>107.2</v>
      </c>
      <c r="J257" s="15">
        <v>103</v>
      </c>
      <c r="K257" s="15">
        <v>100.1</v>
      </c>
    </row>
    <row r="258" spans="1:11" x14ac:dyDescent="0.2">
      <c r="A258" s="13">
        <v>1839980840</v>
      </c>
      <c r="B258" t="s">
        <v>339</v>
      </c>
      <c r="C258" t="s">
        <v>354</v>
      </c>
      <c r="D258" t="s">
        <v>355</v>
      </c>
      <c r="E258" s="15">
        <v>81.900000000000006</v>
      </c>
      <c r="F258" s="15">
        <v>85.5</v>
      </c>
      <c r="G258" s="15">
        <v>67.3</v>
      </c>
      <c r="H258" s="15">
        <v>99.4</v>
      </c>
      <c r="I258" s="15">
        <v>95.6</v>
      </c>
      <c r="J258" s="15">
        <v>81.3</v>
      </c>
      <c r="K258" s="15">
        <v>85.5</v>
      </c>
    </row>
    <row r="259" spans="1:11" x14ac:dyDescent="0.2">
      <c r="A259" s="13">
        <v>4812420280</v>
      </c>
      <c r="B259" t="s">
        <v>605</v>
      </c>
      <c r="C259" t="s">
        <v>888</v>
      </c>
      <c r="D259" t="s">
        <v>611</v>
      </c>
      <c r="E259" s="15">
        <v>90.5</v>
      </c>
      <c r="F259" s="15">
        <v>85.4</v>
      </c>
      <c r="G259" s="15">
        <v>96.1</v>
      </c>
      <c r="H259" s="15">
        <v>108</v>
      </c>
      <c r="I259" s="15">
        <v>87.2</v>
      </c>
      <c r="J259" s="15">
        <v>86.2</v>
      </c>
      <c r="K259" s="15">
        <v>83</v>
      </c>
    </row>
    <row r="260" spans="1:11" x14ac:dyDescent="0.2">
      <c r="A260" s="13">
        <v>4833260700</v>
      </c>
      <c r="B260" t="s">
        <v>605</v>
      </c>
      <c r="C260" t="s">
        <v>636</v>
      </c>
      <c r="D260" t="s">
        <v>637</v>
      </c>
      <c r="E260" s="15">
        <v>89.7</v>
      </c>
      <c r="F260" s="15">
        <v>85.2</v>
      </c>
      <c r="G260" s="15">
        <v>79.7</v>
      </c>
      <c r="H260" s="15">
        <v>94.9</v>
      </c>
      <c r="I260" s="15">
        <v>93.9</v>
      </c>
      <c r="J260" s="15">
        <v>96.4</v>
      </c>
      <c r="K260" s="15">
        <v>98.9</v>
      </c>
    </row>
    <row r="261" spans="1:11" x14ac:dyDescent="0.2">
      <c r="A261" s="13">
        <v>4834860710</v>
      </c>
      <c r="B261" t="s">
        <v>605</v>
      </c>
      <c r="C261" t="s">
        <v>638</v>
      </c>
      <c r="D261" t="s">
        <v>639</v>
      </c>
      <c r="E261" s="15">
        <v>85.8</v>
      </c>
      <c r="F261" s="15">
        <v>84.9</v>
      </c>
      <c r="G261" s="15">
        <v>70.099999999999994</v>
      </c>
      <c r="H261" s="15">
        <v>107.4</v>
      </c>
      <c r="I261" s="15">
        <v>86.7</v>
      </c>
      <c r="J261" s="15">
        <v>93</v>
      </c>
      <c r="K261" s="15">
        <v>93.9</v>
      </c>
    </row>
    <row r="262" spans="1:11" x14ac:dyDescent="0.2">
      <c r="A262" s="13">
        <v>4818580200</v>
      </c>
      <c r="B262" t="s">
        <v>605</v>
      </c>
      <c r="C262" t="s">
        <v>617</v>
      </c>
      <c r="D262" t="s">
        <v>618</v>
      </c>
      <c r="E262" s="15">
        <v>89.3</v>
      </c>
      <c r="F262" s="15">
        <v>84.2</v>
      </c>
      <c r="G262" s="15">
        <v>81.5</v>
      </c>
      <c r="H262" s="15">
        <v>116.7</v>
      </c>
      <c r="I262" s="15">
        <v>92.8</v>
      </c>
      <c r="J262" s="15">
        <v>86.4</v>
      </c>
      <c r="K262" s="15">
        <v>90.4</v>
      </c>
    </row>
    <row r="263" spans="1:11" x14ac:dyDescent="0.2">
      <c r="A263" s="13">
        <v>4828660880</v>
      </c>
      <c r="B263" t="s">
        <v>605</v>
      </c>
      <c r="C263" t="s">
        <v>628</v>
      </c>
      <c r="D263" t="s">
        <v>629</v>
      </c>
      <c r="E263" s="15">
        <v>92.3</v>
      </c>
      <c r="F263" s="15">
        <v>81.900000000000006</v>
      </c>
      <c r="G263" s="15">
        <v>89.4</v>
      </c>
      <c r="H263" s="15">
        <v>111.4</v>
      </c>
      <c r="I263" s="15">
        <v>97.8</v>
      </c>
      <c r="J263" s="15">
        <v>113.8</v>
      </c>
      <c r="K263" s="15">
        <v>90.2</v>
      </c>
    </row>
    <row r="264" spans="1:11" x14ac:dyDescent="0.2">
      <c r="A264" s="13">
        <v>4815180435</v>
      </c>
      <c r="B264" t="s">
        <v>605</v>
      </c>
      <c r="C264" t="s">
        <v>615</v>
      </c>
      <c r="D264" t="s">
        <v>616</v>
      </c>
      <c r="E264" s="15">
        <v>76.5</v>
      </c>
      <c r="F264" s="15">
        <v>79.3</v>
      </c>
      <c r="G264" s="15">
        <v>60.7</v>
      </c>
      <c r="H264" s="15">
        <v>106.1</v>
      </c>
      <c r="I264" s="15">
        <v>84.7</v>
      </c>
      <c r="J264" s="15">
        <v>83.8</v>
      </c>
      <c r="K264" s="15">
        <v>78</v>
      </c>
    </row>
    <row r="265" spans="1:11" x14ac:dyDescent="0.2">
      <c r="A265" s="13">
        <v>4847380970</v>
      </c>
      <c r="B265" t="s">
        <v>605</v>
      </c>
      <c r="C265" t="s">
        <v>648</v>
      </c>
      <c r="D265" t="s">
        <v>649</v>
      </c>
      <c r="E265" s="15">
        <v>87.1</v>
      </c>
      <c r="F265" s="15">
        <v>78.400000000000006</v>
      </c>
      <c r="G265" s="15">
        <v>74.900000000000006</v>
      </c>
      <c r="H265" s="15">
        <v>108.4</v>
      </c>
      <c r="I265" s="15">
        <v>88</v>
      </c>
      <c r="J265" s="15">
        <v>93.1</v>
      </c>
      <c r="K265" s="15">
        <v>96.5</v>
      </c>
    </row>
    <row r="266" spans="1:11" x14ac:dyDescent="0.2">
      <c r="A266" s="13">
        <v>2628020650</v>
      </c>
      <c r="B266" t="s">
        <v>427</v>
      </c>
      <c r="C266" t="s">
        <v>432</v>
      </c>
      <c r="D266" t="s">
        <v>433</v>
      </c>
      <c r="E266" s="15">
        <v>74.099999999999994</v>
      </c>
      <c r="F266" s="15">
        <v>77.900000000000006</v>
      </c>
      <c r="G266" s="15">
        <v>47.5</v>
      </c>
      <c r="H266" s="15">
        <v>96</v>
      </c>
      <c r="I266" s="15">
        <v>91.8</v>
      </c>
      <c r="J266" s="15">
        <v>94.9</v>
      </c>
      <c r="K266" s="15">
        <v>84.3</v>
      </c>
    </row>
    <row r="267" spans="1:11" x14ac:dyDescent="0.2">
      <c r="A267" s="13">
        <v>2045820800</v>
      </c>
      <c r="B267" t="s">
        <v>379</v>
      </c>
      <c r="C267" t="s">
        <v>388</v>
      </c>
      <c r="D267" t="s">
        <v>389</v>
      </c>
      <c r="E267" s="15">
        <v>81.7</v>
      </c>
      <c r="F267" s="15">
        <v>77.099999999999994</v>
      </c>
      <c r="G267" s="15">
        <v>79.599999999999994</v>
      </c>
      <c r="H267" s="15">
        <v>95.9</v>
      </c>
      <c r="I267" s="15">
        <v>90.9</v>
      </c>
      <c r="J267" s="15">
        <v>99.3</v>
      </c>
      <c r="K267" s="15">
        <v>76.599999999999994</v>
      </c>
    </row>
  </sheetData>
  <autoFilter ref="A5:K5" xr:uid="{00000000-0001-0000-0300-000000000000}">
    <sortState xmlns:xlrd2="http://schemas.microsoft.com/office/spreadsheetml/2017/richdata2" ref="A6:K267">
      <sortCondition descending="1" ref="F5"/>
    </sortState>
  </autoFilter>
  <conditionalFormatting sqref="E1:K1">
    <cfRule type="cellIs" dxfId="123" priority="1" stopIfTrue="1" operator="equal">
      <formula>$E1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50"/>
  </sheetPr>
  <dimension ref="A1:BM276"/>
  <sheetViews>
    <sheetView tabSelected="1" zoomScaleNormal="100" workbookViewId="0">
      <pane xSplit="4" ySplit="3" topLeftCell="E4" activePane="bottomRight" state="frozen"/>
      <selection pane="topRight" activeCell="E1" sqref="E1"/>
      <selection pane="bottomLeft" activeCell="A4" sqref="A4"/>
      <selection pane="bottomRight" activeCell="E3" sqref="E3"/>
    </sheetView>
  </sheetViews>
  <sheetFormatPr defaultRowHeight="12.75" x14ac:dyDescent="0.2"/>
  <cols>
    <col min="1" max="1" width="15.28515625" bestFit="1" customWidth="1"/>
    <col min="3" max="3" width="39" customWidth="1"/>
    <col min="4" max="4" width="35.85546875" bestFit="1" customWidth="1"/>
    <col min="5" max="30" width="9.42578125" bestFit="1" customWidth="1"/>
    <col min="31" max="31" width="12" bestFit="1" customWidth="1"/>
    <col min="32" max="32" width="14.42578125" bestFit="1" customWidth="1"/>
    <col min="33" max="33" width="9.28515625" customWidth="1"/>
    <col min="34" max="34" width="12" bestFit="1" customWidth="1"/>
    <col min="35" max="45" width="9.42578125" bestFit="1" customWidth="1"/>
    <col min="46" max="46" width="10.7109375" customWidth="1"/>
    <col min="47" max="65" width="9.42578125" bestFit="1" customWidth="1"/>
  </cols>
  <sheetData>
    <row r="1" spans="1:65" x14ac:dyDescent="0.2">
      <c r="A1" s="7"/>
      <c r="B1" s="7"/>
      <c r="C1" s="7" t="s">
        <v>168</v>
      </c>
      <c r="D1" s="7" t="s">
        <v>898</v>
      </c>
      <c r="E1" s="8">
        <v>1</v>
      </c>
      <c r="F1" s="8">
        <v>2</v>
      </c>
      <c r="G1" s="8">
        <v>3</v>
      </c>
      <c r="H1" s="8">
        <v>4</v>
      </c>
      <c r="I1" s="8">
        <v>5</v>
      </c>
      <c r="J1" s="8">
        <v>6</v>
      </c>
      <c r="K1" s="8">
        <v>7</v>
      </c>
      <c r="L1" s="8">
        <v>8</v>
      </c>
      <c r="M1" s="8">
        <v>9</v>
      </c>
      <c r="N1" s="8">
        <v>10</v>
      </c>
      <c r="O1" s="8">
        <v>11</v>
      </c>
      <c r="P1" s="8">
        <v>12</v>
      </c>
      <c r="Q1" s="8">
        <v>13</v>
      </c>
      <c r="R1" s="8">
        <v>14</v>
      </c>
      <c r="S1" s="8">
        <v>15</v>
      </c>
      <c r="T1" s="8">
        <v>16</v>
      </c>
      <c r="U1" s="8">
        <v>17</v>
      </c>
      <c r="V1" s="8">
        <v>18</v>
      </c>
      <c r="W1" s="8">
        <v>19</v>
      </c>
      <c r="X1" s="8">
        <v>20</v>
      </c>
      <c r="Y1" s="8">
        <v>21</v>
      </c>
      <c r="Z1" s="8">
        <v>22</v>
      </c>
      <c r="AA1" s="8">
        <v>23</v>
      </c>
      <c r="AB1" s="8">
        <v>24</v>
      </c>
      <c r="AC1" s="8">
        <v>25</v>
      </c>
      <c r="AD1" s="8">
        <v>26</v>
      </c>
      <c r="AE1" s="8">
        <v>27</v>
      </c>
      <c r="AF1" s="8" t="s">
        <v>87</v>
      </c>
      <c r="AG1" s="8" t="s">
        <v>90</v>
      </c>
      <c r="AH1" s="8" t="s">
        <v>93</v>
      </c>
      <c r="AI1" s="8" t="s">
        <v>725</v>
      </c>
      <c r="AJ1" s="8" t="s">
        <v>726</v>
      </c>
      <c r="AK1" s="8">
        <v>30</v>
      </c>
      <c r="AL1" s="8" t="s">
        <v>38</v>
      </c>
      <c r="AM1" s="8">
        <v>31</v>
      </c>
      <c r="AN1" s="8">
        <v>32</v>
      </c>
      <c r="AO1" s="8">
        <v>33</v>
      </c>
      <c r="AP1" s="8">
        <v>34</v>
      </c>
      <c r="AQ1" s="8">
        <v>35</v>
      </c>
      <c r="AR1" s="8">
        <v>36</v>
      </c>
      <c r="AS1" s="8">
        <v>37</v>
      </c>
      <c r="AT1" s="8">
        <v>38</v>
      </c>
      <c r="AU1" s="8">
        <v>39</v>
      </c>
      <c r="AV1" s="8">
        <v>40</v>
      </c>
      <c r="AW1" s="8">
        <v>41</v>
      </c>
      <c r="AX1" s="8">
        <v>42</v>
      </c>
      <c r="AY1" s="8">
        <v>43</v>
      </c>
      <c r="AZ1" s="8">
        <v>44</v>
      </c>
      <c r="BA1" s="8">
        <v>45</v>
      </c>
      <c r="BB1" s="8">
        <v>46</v>
      </c>
      <c r="BC1" s="8">
        <v>47</v>
      </c>
      <c r="BD1" s="8">
        <v>48</v>
      </c>
      <c r="BE1" s="8">
        <v>49</v>
      </c>
      <c r="BF1" s="8">
        <v>50</v>
      </c>
      <c r="BG1" s="8">
        <v>51</v>
      </c>
      <c r="BH1" s="8">
        <v>52</v>
      </c>
      <c r="BI1" s="8">
        <v>53</v>
      </c>
      <c r="BJ1" s="8">
        <v>54</v>
      </c>
      <c r="BK1" s="8">
        <v>55</v>
      </c>
      <c r="BL1" s="8">
        <v>56</v>
      </c>
      <c r="BM1" s="8">
        <v>57</v>
      </c>
    </row>
    <row r="2" spans="1:65" x14ac:dyDescent="0.2">
      <c r="A2" s="8"/>
      <c r="B2" s="8"/>
      <c r="C2" s="7"/>
      <c r="D2" s="7"/>
      <c r="E2" s="8"/>
      <c r="F2" s="8" t="s">
        <v>727</v>
      </c>
      <c r="G2" s="8" t="s">
        <v>728</v>
      </c>
      <c r="H2" s="8" t="s">
        <v>729</v>
      </c>
      <c r="I2" s="8"/>
      <c r="J2" s="8" t="s">
        <v>730</v>
      </c>
      <c r="K2" s="8" t="s">
        <v>731</v>
      </c>
      <c r="L2" s="8" t="s">
        <v>732</v>
      </c>
      <c r="M2" s="8" t="s">
        <v>733</v>
      </c>
      <c r="N2" s="8" t="s">
        <v>734</v>
      </c>
      <c r="O2" s="8" t="s">
        <v>735</v>
      </c>
      <c r="P2" s="8" t="s">
        <v>736</v>
      </c>
      <c r="Q2" s="8"/>
      <c r="R2" s="8" t="s">
        <v>737</v>
      </c>
      <c r="S2" s="8" t="s">
        <v>738</v>
      </c>
      <c r="T2" s="8"/>
      <c r="U2" s="8"/>
      <c r="V2" s="8" t="s">
        <v>739</v>
      </c>
      <c r="W2" s="8" t="s">
        <v>740</v>
      </c>
      <c r="X2" s="8"/>
      <c r="Y2" s="8" t="s">
        <v>741</v>
      </c>
      <c r="Z2" s="8" t="s">
        <v>742</v>
      </c>
      <c r="AA2" s="8" t="s">
        <v>743</v>
      </c>
      <c r="AB2" s="8" t="s">
        <v>743</v>
      </c>
      <c r="AC2" s="8" t="s">
        <v>744</v>
      </c>
      <c r="AD2" s="8"/>
      <c r="AE2" s="8" t="s">
        <v>745</v>
      </c>
      <c r="AF2" s="8" t="s">
        <v>746</v>
      </c>
      <c r="AG2" s="8" t="s">
        <v>747</v>
      </c>
      <c r="AH2" s="8" t="s">
        <v>746</v>
      </c>
      <c r="AI2" s="8" t="s">
        <v>748</v>
      </c>
      <c r="AJ2" s="8" t="s">
        <v>749</v>
      </c>
      <c r="AK2" s="8" t="s">
        <v>750</v>
      </c>
      <c r="AL2" s="8" t="s">
        <v>751</v>
      </c>
      <c r="AM2" s="8"/>
      <c r="AN2" s="8" t="s">
        <v>752</v>
      </c>
      <c r="AO2" s="8" t="s">
        <v>753</v>
      </c>
      <c r="AP2" s="8" t="s">
        <v>754</v>
      </c>
      <c r="AQ2" s="8"/>
      <c r="AR2" s="8" t="s">
        <v>755</v>
      </c>
      <c r="AS2" s="8" t="s">
        <v>756</v>
      </c>
      <c r="AT2" s="8" t="s">
        <v>757</v>
      </c>
      <c r="AU2" s="8" t="s">
        <v>758</v>
      </c>
      <c r="AV2" s="8"/>
      <c r="AW2" s="8" t="s">
        <v>759</v>
      </c>
      <c r="AX2" s="8" t="s">
        <v>760</v>
      </c>
      <c r="AY2" s="8" t="s">
        <v>761</v>
      </c>
      <c r="AZ2" s="8" t="s">
        <v>762</v>
      </c>
      <c r="BA2" s="8" t="s">
        <v>763</v>
      </c>
      <c r="BB2" s="8" t="s">
        <v>764</v>
      </c>
      <c r="BC2" s="8" t="s">
        <v>765</v>
      </c>
      <c r="BD2" s="8" t="s">
        <v>766</v>
      </c>
      <c r="BE2" s="8" t="s">
        <v>767</v>
      </c>
      <c r="BF2" s="8" t="s">
        <v>768</v>
      </c>
      <c r="BG2" s="8" t="s">
        <v>769</v>
      </c>
      <c r="BH2" s="8"/>
      <c r="BI2" s="8"/>
      <c r="BJ2" s="8" t="s">
        <v>770</v>
      </c>
      <c r="BK2" s="8" t="s">
        <v>771</v>
      </c>
      <c r="BL2" s="8"/>
      <c r="BM2" s="8"/>
    </row>
    <row r="3" spans="1:65" x14ac:dyDescent="0.2">
      <c r="A3" s="8" t="s">
        <v>173</v>
      </c>
      <c r="B3" s="8" t="s">
        <v>174</v>
      </c>
      <c r="C3" s="8" t="s">
        <v>175</v>
      </c>
      <c r="D3" s="8" t="s">
        <v>176</v>
      </c>
      <c r="E3" s="8" t="s">
        <v>32</v>
      </c>
      <c r="F3" s="8" t="s">
        <v>772</v>
      </c>
      <c r="G3" s="8" t="s">
        <v>773</v>
      </c>
      <c r="H3" s="8" t="s">
        <v>759</v>
      </c>
      <c r="I3" s="8" t="s">
        <v>42</v>
      </c>
      <c r="J3" s="8" t="s">
        <v>774</v>
      </c>
      <c r="K3" s="8" t="s">
        <v>775</v>
      </c>
      <c r="L3" s="8" t="s">
        <v>776</v>
      </c>
      <c r="M3" s="8" t="s">
        <v>777</v>
      </c>
      <c r="N3" s="8" t="s">
        <v>778</v>
      </c>
      <c r="O3" s="8" t="s">
        <v>779</v>
      </c>
      <c r="P3" s="8" t="s">
        <v>780</v>
      </c>
      <c r="Q3" s="8" t="s">
        <v>58</v>
      </c>
      <c r="R3" s="8" t="s">
        <v>781</v>
      </c>
      <c r="S3" s="8" t="s">
        <v>782</v>
      </c>
      <c r="T3" s="8" t="s">
        <v>64</v>
      </c>
      <c r="U3" s="8" t="s">
        <v>66</v>
      </c>
      <c r="V3" s="8" t="s">
        <v>783</v>
      </c>
      <c r="W3" s="8" t="s">
        <v>784</v>
      </c>
      <c r="X3" s="8" t="s">
        <v>72</v>
      </c>
      <c r="Y3" s="8" t="s">
        <v>785</v>
      </c>
      <c r="Z3" s="8" t="s">
        <v>786</v>
      </c>
      <c r="AA3" s="8" t="s">
        <v>787</v>
      </c>
      <c r="AB3" s="8" t="s">
        <v>788</v>
      </c>
      <c r="AC3" s="8" t="s">
        <v>789</v>
      </c>
      <c r="AD3" s="8" t="s">
        <v>84</v>
      </c>
      <c r="AE3" s="8" t="s">
        <v>790</v>
      </c>
      <c r="AF3" s="8" t="s">
        <v>791</v>
      </c>
      <c r="AG3" s="8" t="s">
        <v>792</v>
      </c>
      <c r="AH3" s="8" t="s">
        <v>793</v>
      </c>
      <c r="AI3" s="8" t="s">
        <v>794</v>
      </c>
      <c r="AJ3" s="8" t="s">
        <v>794</v>
      </c>
      <c r="AK3" s="8" t="s">
        <v>795</v>
      </c>
      <c r="AL3" s="8" t="s">
        <v>795</v>
      </c>
      <c r="AM3" s="8" t="s">
        <v>41</v>
      </c>
      <c r="AN3" s="8" t="s">
        <v>796</v>
      </c>
      <c r="AO3" s="8" t="s">
        <v>797</v>
      </c>
      <c r="AP3" s="8" t="s">
        <v>798</v>
      </c>
      <c r="AQ3" s="8" t="s">
        <v>49</v>
      </c>
      <c r="AR3" s="8" t="s">
        <v>799</v>
      </c>
      <c r="AS3" s="8" t="s">
        <v>800</v>
      </c>
      <c r="AT3" s="8" t="s">
        <v>801</v>
      </c>
      <c r="AU3" s="8" t="s">
        <v>802</v>
      </c>
      <c r="AV3" s="8" t="s">
        <v>59</v>
      </c>
      <c r="AW3" s="8" t="s">
        <v>803</v>
      </c>
      <c r="AX3" s="8" t="s">
        <v>804</v>
      </c>
      <c r="AY3" s="8" t="s">
        <v>805</v>
      </c>
      <c r="AZ3" s="8" t="s">
        <v>806</v>
      </c>
      <c r="BA3" s="8" t="s">
        <v>807</v>
      </c>
      <c r="BB3" s="8" t="s">
        <v>808</v>
      </c>
      <c r="BC3" s="8" t="s">
        <v>809</v>
      </c>
      <c r="BD3" s="8" t="s">
        <v>810</v>
      </c>
      <c r="BE3" s="8" t="s">
        <v>811</v>
      </c>
      <c r="BF3" s="8" t="s">
        <v>812</v>
      </c>
      <c r="BG3" s="8" t="s">
        <v>813</v>
      </c>
      <c r="BH3" s="8" t="s">
        <v>83</v>
      </c>
      <c r="BI3" s="8" t="s">
        <v>814</v>
      </c>
      <c r="BJ3" s="8" t="s">
        <v>815</v>
      </c>
      <c r="BK3" s="8" t="s">
        <v>816</v>
      </c>
      <c r="BL3" s="8" t="s">
        <v>92</v>
      </c>
      <c r="BM3" s="8" t="s">
        <v>95</v>
      </c>
    </row>
    <row r="4" spans="1:65" x14ac:dyDescent="0.2">
      <c r="A4" s="26"/>
      <c r="B4" s="26"/>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row>
    <row r="5" spans="1:65" x14ac:dyDescent="0.2">
      <c r="A5" s="13">
        <v>3435614260</v>
      </c>
      <c r="B5" t="s">
        <v>485</v>
      </c>
      <c r="C5" t="s">
        <v>488</v>
      </c>
      <c r="D5" t="s">
        <v>491</v>
      </c>
      <c r="E5" s="27">
        <v>20.7</v>
      </c>
      <c r="F5" s="27">
        <v>4.5</v>
      </c>
      <c r="G5" s="27">
        <v>5.35</v>
      </c>
      <c r="H5" s="27">
        <v>2.4300000000000002</v>
      </c>
      <c r="I5" s="27">
        <v>1.39</v>
      </c>
      <c r="J5" s="27">
        <v>2.77</v>
      </c>
      <c r="K5" s="27">
        <v>1.83</v>
      </c>
      <c r="L5" s="27">
        <v>1.36</v>
      </c>
      <c r="M5" s="27">
        <v>5.48</v>
      </c>
      <c r="N5" s="27">
        <v>4.4000000000000004</v>
      </c>
      <c r="O5" s="27">
        <v>0.61</v>
      </c>
      <c r="P5" s="27">
        <v>2.4</v>
      </c>
      <c r="Q5" s="27">
        <v>4.57</v>
      </c>
      <c r="R5" s="27">
        <v>3.68</v>
      </c>
      <c r="S5" s="27">
        <v>4.5599999999999996</v>
      </c>
      <c r="T5" s="27">
        <v>2.79</v>
      </c>
      <c r="U5" s="27">
        <v>4.29</v>
      </c>
      <c r="V5" s="27">
        <v>1.49</v>
      </c>
      <c r="W5" s="27">
        <v>2.12</v>
      </c>
      <c r="X5" s="27">
        <v>1.82</v>
      </c>
      <c r="Y5" s="27">
        <v>20.32</v>
      </c>
      <c r="Z5" s="27">
        <v>5.8</v>
      </c>
      <c r="AA5" s="27">
        <v>2.76</v>
      </c>
      <c r="AB5" s="27">
        <v>1.56</v>
      </c>
      <c r="AC5" s="27">
        <v>3.04</v>
      </c>
      <c r="AD5" s="27">
        <v>2.33</v>
      </c>
      <c r="AE5" s="29">
        <v>2128.1</v>
      </c>
      <c r="AF5" s="29">
        <v>590985</v>
      </c>
      <c r="AG5" s="25">
        <v>3.3750000000002487</v>
      </c>
      <c r="AH5" s="29">
        <v>1959.5417161871273</v>
      </c>
      <c r="AI5" s="27" t="s">
        <v>869</v>
      </c>
      <c r="AJ5" s="27">
        <v>79.81904048160321</v>
      </c>
      <c r="AK5" s="27">
        <v>101.19019050020701</v>
      </c>
      <c r="AL5" s="27">
        <v>181.00923098181022</v>
      </c>
      <c r="AM5" s="27">
        <v>184.21455</v>
      </c>
      <c r="AN5" s="27">
        <v>57.98</v>
      </c>
      <c r="AO5" s="30">
        <v>3.4830000000000001</v>
      </c>
      <c r="AP5" s="27">
        <v>104.3</v>
      </c>
      <c r="AQ5" s="27">
        <v>104.86</v>
      </c>
      <c r="AR5" s="27">
        <v>120.31</v>
      </c>
      <c r="AS5" s="27">
        <v>8.48</v>
      </c>
      <c r="AT5" s="27">
        <v>452.41</v>
      </c>
      <c r="AU5" s="27">
        <v>4.96</v>
      </c>
      <c r="AV5" s="27">
        <v>10.79</v>
      </c>
      <c r="AW5" s="27">
        <v>4.33</v>
      </c>
      <c r="AX5" s="27">
        <v>22.22</v>
      </c>
      <c r="AY5" s="27">
        <v>53</v>
      </c>
      <c r="AZ5" s="27">
        <v>1.7</v>
      </c>
      <c r="BA5" s="27">
        <v>1.04</v>
      </c>
      <c r="BB5" s="27">
        <v>13.88</v>
      </c>
      <c r="BC5" s="27">
        <v>26.02</v>
      </c>
      <c r="BD5" s="27">
        <v>20.079999999999998</v>
      </c>
      <c r="BE5" s="27">
        <v>28.52</v>
      </c>
      <c r="BF5" s="27">
        <v>81</v>
      </c>
      <c r="BG5" s="27">
        <v>22.99</v>
      </c>
      <c r="BH5" s="27">
        <v>14.24</v>
      </c>
      <c r="BI5" s="27">
        <v>21.2</v>
      </c>
      <c r="BJ5" s="27">
        <v>2.4900000000000002</v>
      </c>
      <c r="BK5" s="27">
        <v>69.319999999999993</v>
      </c>
      <c r="BL5" s="27">
        <v>8.74</v>
      </c>
      <c r="BM5" s="27">
        <v>8.1</v>
      </c>
    </row>
    <row r="6" spans="1:65" x14ac:dyDescent="0.2">
      <c r="A6" s="13">
        <v>2941180880</v>
      </c>
      <c r="B6" t="s">
        <v>451</v>
      </c>
      <c r="C6" t="s">
        <v>461</v>
      </c>
      <c r="D6" t="s">
        <v>462</v>
      </c>
      <c r="E6" s="27">
        <v>19.399999999999999</v>
      </c>
      <c r="F6" s="27">
        <v>4.8099999999999996</v>
      </c>
      <c r="G6" s="27">
        <v>5.36</v>
      </c>
      <c r="H6" s="27">
        <v>1.75</v>
      </c>
      <c r="I6" s="27">
        <v>1.04</v>
      </c>
      <c r="J6" s="27">
        <v>1.89</v>
      </c>
      <c r="K6" s="27">
        <v>1.64</v>
      </c>
      <c r="L6" s="27">
        <v>1.1399999999999999</v>
      </c>
      <c r="M6" s="27">
        <v>4.16</v>
      </c>
      <c r="N6" s="27">
        <v>2.77</v>
      </c>
      <c r="O6" s="27">
        <v>0.5</v>
      </c>
      <c r="P6" s="27">
        <v>1.88</v>
      </c>
      <c r="Q6" s="27">
        <v>2.88</v>
      </c>
      <c r="R6" s="27">
        <v>3.49</v>
      </c>
      <c r="S6" s="27">
        <v>3.99</v>
      </c>
      <c r="T6" s="27">
        <v>2.31</v>
      </c>
      <c r="U6" s="27">
        <v>4.8600000000000003</v>
      </c>
      <c r="V6" s="27">
        <v>1.45</v>
      </c>
      <c r="W6" s="27">
        <v>2.14</v>
      </c>
      <c r="X6" s="27">
        <v>1.51</v>
      </c>
      <c r="Y6" s="27">
        <v>19.850000000000001</v>
      </c>
      <c r="Z6" s="27">
        <v>5.58</v>
      </c>
      <c r="AA6" s="27">
        <v>2.67</v>
      </c>
      <c r="AB6" s="27">
        <v>1.05</v>
      </c>
      <c r="AC6" s="27">
        <v>3.3</v>
      </c>
      <c r="AD6" s="27">
        <v>2</v>
      </c>
      <c r="AE6" s="29">
        <v>979.23</v>
      </c>
      <c r="AF6" s="29">
        <v>329582</v>
      </c>
      <c r="AG6" s="25">
        <v>3.4000000000004102</v>
      </c>
      <c r="AH6" s="29">
        <v>1096.2257382234072</v>
      </c>
      <c r="AI6" s="27" t="s">
        <v>869</v>
      </c>
      <c r="AJ6" s="27">
        <v>84.783288423745716</v>
      </c>
      <c r="AK6" s="27">
        <v>69.578257413603637</v>
      </c>
      <c r="AL6" s="27">
        <v>154.36154583734935</v>
      </c>
      <c r="AM6" s="27">
        <v>198.24554999999998</v>
      </c>
      <c r="AN6" s="27">
        <v>39.74</v>
      </c>
      <c r="AO6" s="30">
        <v>2.9430000000000001</v>
      </c>
      <c r="AP6" s="27">
        <v>82</v>
      </c>
      <c r="AQ6" s="27">
        <v>87.28</v>
      </c>
      <c r="AR6" s="27">
        <v>97.1</v>
      </c>
      <c r="AS6" s="27">
        <v>11.91</v>
      </c>
      <c r="AT6" s="27">
        <v>488.29</v>
      </c>
      <c r="AU6" s="27">
        <v>4.43</v>
      </c>
      <c r="AV6" s="27">
        <v>10.82</v>
      </c>
      <c r="AW6" s="27">
        <v>4.0199999999999996</v>
      </c>
      <c r="AX6" s="27">
        <v>20</v>
      </c>
      <c r="AY6" s="27">
        <v>39.17</v>
      </c>
      <c r="AZ6" s="27">
        <v>2.4500000000000002</v>
      </c>
      <c r="BA6" s="27">
        <v>1.22</v>
      </c>
      <c r="BB6" s="27">
        <v>13.44</v>
      </c>
      <c r="BC6" s="27">
        <v>19.71</v>
      </c>
      <c r="BD6" s="27">
        <v>18.84</v>
      </c>
      <c r="BE6" s="27">
        <v>16.03</v>
      </c>
      <c r="BF6" s="27">
        <v>82.5</v>
      </c>
      <c r="BG6" s="27">
        <v>9.7266666666666666</v>
      </c>
      <c r="BH6" s="27">
        <v>9.6999999999999993</v>
      </c>
      <c r="BI6" s="27">
        <v>16</v>
      </c>
      <c r="BJ6" s="27">
        <v>2.1800000000000002</v>
      </c>
      <c r="BK6" s="27">
        <v>53.93</v>
      </c>
      <c r="BL6" s="27">
        <v>9.16</v>
      </c>
      <c r="BM6" s="27">
        <v>8.2200000000000006</v>
      </c>
    </row>
    <row r="7" spans="1:65" x14ac:dyDescent="0.2">
      <c r="A7" s="13">
        <v>1546520500</v>
      </c>
      <c r="B7" t="s">
        <v>314</v>
      </c>
      <c r="C7" t="s">
        <v>315</v>
      </c>
      <c r="D7" t="s">
        <v>316</v>
      </c>
      <c r="E7" s="27">
        <v>19.39</v>
      </c>
      <c r="F7" s="27">
        <v>5.69</v>
      </c>
      <c r="G7" s="27">
        <v>6.13</v>
      </c>
      <c r="H7" s="27">
        <v>2.4700000000000002</v>
      </c>
      <c r="I7" s="27">
        <v>1.26</v>
      </c>
      <c r="J7" s="27">
        <v>4.05</v>
      </c>
      <c r="K7" s="27">
        <v>3.97</v>
      </c>
      <c r="L7" s="27">
        <v>2.3199999999999998</v>
      </c>
      <c r="M7" s="27">
        <v>5.69</v>
      </c>
      <c r="N7" s="27">
        <v>9.17</v>
      </c>
      <c r="O7" s="27">
        <v>1.22</v>
      </c>
      <c r="P7" s="27">
        <v>2.89</v>
      </c>
      <c r="Q7" s="27">
        <v>5.07</v>
      </c>
      <c r="R7" s="27">
        <v>5.31</v>
      </c>
      <c r="S7" s="27">
        <v>9.2899999999999991</v>
      </c>
      <c r="T7" s="27">
        <v>5.15</v>
      </c>
      <c r="U7" s="27">
        <v>6.57</v>
      </c>
      <c r="V7" s="27">
        <v>2.29</v>
      </c>
      <c r="W7" s="27">
        <v>2.71</v>
      </c>
      <c r="X7" s="27">
        <v>2.7</v>
      </c>
      <c r="Y7" s="27">
        <v>24.21</v>
      </c>
      <c r="Z7" s="27">
        <v>5.53</v>
      </c>
      <c r="AA7" s="27">
        <v>3.78</v>
      </c>
      <c r="AB7" s="27">
        <v>2.8</v>
      </c>
      <c r="AC7" s="27">
        <v>3.4</v>
      </c>
      <c r="AD7" s="27">
        <v>2.79</v>
      </c>
      <c r="AE7" s="29">
        <v>3591.25</v>
      </c>
      <c r="AF7" s="29">
        <v>1631246</v>
      </c>
      <c r="AG7" s="25">
        <v>3.1250000000000298</v>
      </c>
      <c r="AH7" s="29">
        <v>5240.893067320224</v>
      </c>
      <c r="AI7" s="27">
        <v>317.87811280954412</v>
      </c>
      <c r="AJ7" s="27"/>
      <c r="AK7" s="27" t="s">
        <v>869</v>
      </c>
      <c r="AL7" s="27">
        <v>317.87811280954412</v>
      </c>
      <c r="AM7" s="27">
        <v>182.61449999999999</v>
      </c>
      <c r="AN7" s="27">
        <v>61.6</v>
      </c>
      <c r="AO7" s="30">
        <v>4.2949999999999999</v>
      </c>
      <c r="AP7" s="27">
        <v>207.36</v>
      </c>
      <c r="AQ7" s="27">
        <v>162.96</v>
      </c>
      <c r="AR7" s="27">
        <v>95.6</v>
      </c>
      <c r="AS7" s="27">
        <v>13.47</v>
      </c>
      <c r="AT7" s="27">
        <v>528.75</v>
      </c>
      <c r="AU7" s="27">
        <v>5.19</v>
      </c>
      <c r="AV7" s="27">
        <v>14.99</v>
      </c>
      <c r="AW7" s="27">
        <v>6.57</v>
      </c>
      <c r="AX7" s="27">
        <v>17.36</v>
      </c>
      <c r="AY7" s="27">
        <v>73.8</v>
      </c>
      <c r="AZ7" s="27">
        <v>3.19</v>
      </c>
      <c r="BA7" s="27">
        <v>1.97</v>
      </c>
      <c r="BB7" s="27">
        <v>23.64</v>
      </c>
      <c r="BC7" s="27">
        <v>54.9</v>
      </c>
      <c r="BD7" s="27">
        <v>31.24</v>
      </c>
      <c r="BE7" s="27">
        <v>45.12</v>
      </c>
      <c r="BF7" s="27">
        <v>105</v>
      </c>
      <c r="BG7" s="27">
        <v>21.95</v>
      </c>
      <c r="BH7" s="27">
        <v>14.58</v>
      </c>
      <c r="BI7" s="27">
        <v>22.2</v>
      </c>
      <c r="BJ7" s="27">
        <v>3.52</v>
      </c>
      <c r="BK7" s="27">
        <v>67.400000000000006</v>
      </c>
      <c r="BL7" s="27">
        <v>9.7899999999999991</v>
      </c>
      <c r="BM7" s="27">
        <v>8.89</v>
      </c>
    </row>
    <row r="8" spans="1:65" x14ac:dyDescent="0.2">
      <c r="A8" s="13">
        <v>5342644800</v>
      </c>
      <c r="B8" t="s">
        <v>684</v>
      </c>
      <c r="C8" t="s">
        <v>891</v>
      </c>
      <c r="D8" t="s">
        <v>696</v>
      </c>
      <c r="E8" s="27">
        <v>19.32</v>
      </c>
      <c r="F8" s="27">
        <v>5.84</v>
      </c>
      <c r="G8" s="27">
        <v>5.49</v>
      </c>
      <c r="H8" s="27">
        <v>2.59</v>
      </c>
      <c r="I8" s="27">
        <v>1.44</v>
      </c>
      <c r="J8" s="27">
        <v>2.2200000000000002</v>
      </c>
      <c r="K8" s="27">
        <v>1.94</v>
      </c>
      <c r="L8" s="27">
        <v>1.54</v>
      </c>
      <c r="M8" s="27">
        <v>4.96</v>
      </c>
      <c r="N8" s="27">
        <v>4.49</v>
      </c>
      <c r="O8" s="27">
        <v>0.71</v>
      </c>
      <c r="P8" s="27">
        <v>2.14</v>
      </c>
      <c r="Q8" s="27">
        <v>5.14</v>
      </c>
      <c r="R8" s="27">
        <v>4.22</v>
      </c>
      <c r="S8" s="27">
        <v>6.79</v>
      </c>
      <c r="T8" s="27">
        <v>2.91</v>
      </c>
      <c r="U8" s="27">
        <v>5.82</v>
      </c>
      <c r="V8" s="27">
        <v>1.7</v>
      </c>
      <c r="W8" s="27">
        <v>2.34</v>
      </c>
      <c r="X8" s="27">
        <v>2.4700000000000002</v>
      </c>
      <c r="Y8" s="27">
        <v>23.15</v>
      </c>
      <c r="Z8" s="27">
        <v>8.09</v>
      </c>
      <c r="AA8" s="27">
        <v>3.47</v>
      </c>
      <c r="AB8" s="27">
        <v>1.99</v>
      </c>
      <c r="AC8" s="27">
        <v>3.92</v>
      </c>
      <c r="AD8" s="27">
        <v>2.59</v>
      </c>
      <c r="AE8" s="29">
        <v>2788.8</v>
      </c>
      <c r="AF8" s="29">
        <v>892500</v>
      </c>
      <c r="AG8" s="25">
        <v>3.5979999999999825</v>
      </c>
      <c r="AH8" s="29">
        <v>3042.5300937600364</v>
      </c>
      <c r="AI8" s="27">
        <v>188.35268271894824</v>
      </c>
      <c r="AJ8" s="27" t="s">
        <v>869</v>
      </c>
      <c r="AK8" s="27" t="s">
        <v>869</v>
      </c>
      <c r="AL8" s="27">
        <v>188.35268271894824</v>
      </c>
      <c r="AM8" s="27">
        <v>198.57705000000001</v>
      </c>
      <c r="AN8" s="27">
        <v>59.81</v>
      </c>
      <c r="AO8" s="30">
        <v>4.2549999999999999</v>
      </c>
      <c r="AP8" s="27">
        <v>155</v>
      </c>
      <c r="AQ8" s="27">
        <v>150</v>
      </c>
      <c r="AR8" s="27">
        <v>141.5</v>
      </c>
      <c r="AS8" s="27">
        <v>11.32</v>
      </c>
      <c r="AT8" s="27">
        <v>491.67</v>
      </c>
      <c r="AU8" s="27">
        <v>6.24</v>
      </c>
      <c r="AV8" s="27">
        <v>14.33</v>
      </c>
      <c r="AW8" s="27">
        <v>5.22</v>
      </c>
      <c r="AX8" s="27">
        <v>36.880000000000003</v>
      </c>
      <c r="AY8" s="27">
        <v>57.7</v>
      </c>
      <c r="AZ8" s="27">
        <v>4.0599999999999996</v>
      </c>
      <c r="BA8" s="27">
        <v>1.22</v>
      </c>
      <c r="BB8" s="27">
        <v>22.4</v>
      </c>
      <c r="BC8" s="27">
        <v>46.67</v>
      </c>
      <c r="BD8" s="27">
        <v>46</v>
      </c>
      <c r="BE8" s="27">
        <v>47.33</v>
      </c>
      <c r="BF8" s="27">
        <v>114</v>
      </c>
      <c r="BG8" s="27">
        <v>21.623333333333335</v>
      </c>
      <c r="BH8" s="27">
        <v>13.22</v>
      </c>
      <c r="BI8" s="27">
        <v>24.8</v>
      </c>
      <c r="BJ8" s="27">
        <v>3.99</v>
      </c>
      <c r="BK8" s="27">
        <v>81.5</v>
      </c>
      <c r="BL8" s="27">
        <v>12.82</v>
      </c>
      <c r="BM8" s="27">
        <v>14.49</v>
      </c>
    </row>
    <row r="9" spans="1:65" x14ac:dyDescent="0.2">
      <c r="A9" s="13">
        <v>3435614050</v>
      </c>
      <c r="B9" t="s">
        <v>485</v>
      </c>
      <c r="C9" t="s">
        <v>488</v>
      </c>
      <c r="D9" t="s">
        <v>489</v>
      </c>
      <c r="E9" s="27">
        <v>19.190000000000001</v>
      </c>
      <c r="F9" s="27">
        <v>4.47</v>
      </c>
      <c r="G9" s="27">
        <v>4.99</v>
      </c>
      <c r="H9" s="27">
        <v>1.67</v>
      </c>
      <c r="I9" s="27">
        <v>1.35</v>
      </c>
      <c r="J9" s="27">
        <v>2.73</v>
      </c>
      <c r="K9" s="27">
        <v>2.17</v>
      </c>
      <c r="L9" s="27">
        <v>1.0900000000000001</v>
      </c>
      <c r="M9" s="27">
        <v>4.99</v>
      </c>
      <c r="N9" s="27">
        <v>3.49</v>
      </c>
      <c r="O9" s="27">
        <v>0.55000000000000004</v>
      </c>
      <c r="P9" s="27">
        <v>1.59</v>
      </c>
      <c r="Q9" s="27">
        <v>4.7300000000000004</v>
      </c>
      <c r="R9" s="27">
        <v>3.61</v>
      </c>
      <c r="S9" s="27">
        <v>3.93</v>
      </c>
      <c r="T9" s="27">
        <v>2.37</v>
      </c>
      <c r="U9" s="27">
        <v>5.1100000000000003</v>
      </c>
      <c r="V9" s="27">
        <v>1.17</v>
      </c>
      <c r="W9" s="27">
        <v>2.15</v>
      </c>
      <c r="X9" s="27">
        <v>1.73</v>
      </c>
      <c r="Y9" s="27">
        <v>20.420000000000002</v>
      </c>
      <c r="Z9" s="27">
        <v>5.23</v>
      </c>
      <c r="AA9" s="27">
        <v>2.39</v>
      </c>
      <c r="AB9" s="27">
        <v>1.63</v>
      </c>
      <c r="AC9" s="27">
        <v>3.43</v>
      </c>
      <c r="AD9" s="27">
        <v>2.13</v>
      </c>
      <c r="AE9" s="29">
        <v>1681.2</v>
      </c>
      <c r="AF9" s="29">
        <v>697514</v>
      </c>
      <c r="AG9" s="25">
        <v>3.776200000000097</v>
      </c>
      <c r="AH9" s="29">
        <v>2430.5060206935577</v>
      </c>
      <c r="AI9" s="27" t="s">
        <v>869</v>
      </c>
      <c r="AJ9" s="27">
        <v>104.34075815275948</v>
      </c>
      <c r="AK9" s="27">
        <v>101.19019050020701</v>
      </c>
      <c r="AL9" s="27">
        <v>205.53094865296649</v>
      </c>
      <c r="AM9" s="27">
        <v>184.21455</v>
      </c>
      <c r="AN9" s="27">
        <v>59</v>
      </c>
      <c r="AO9" s="30">
        <v>3.4060000000000001</v>
      </c>
      <c r="AP9" s="27">
        <v>116</v>
      </c>
      <c r="AQ9" s="27">
        <v>95</v>
      </c>
      <c r="AR9" s="27">
        <v>112.25</v>
      </c>
      <c r="AS9" s="27">
        <v>8.9700000000000006</v>
      </c>
      <c r="AT9" s="27">
        <v>555.79</v>
      </c>
      <c r="AU9" s="27">
        <v>5.67</v>
      </c>
      <c r="AV9" s="27">
        <v>11.85</v>
      </c>
      <c r="AW9" s="27">
        <v>4.95</v>
      </c>
      <c r="AX9" s="27">
        <v>23.4</v>
      </c>
      <c r="AY9" s="27">
        <v>38.4</v>
      </c>
      <c r="AZ9" s="27">
        <v>1.91</v>
      </c>
      <c r="BA9" s="27">
        <v>1.1100000000000001</v>
      </c>
      <c r="BB9" s="27">
        <v>12.09</v>
      </c>
      <c r="BC9" s="27">
        <v>52.5</v>
      </c>
      <c r="BD9" s="27">
        <v>36</v>
      </c>
      <c r="BE9" s="27">
        <v>42.35</v>
      </c>
      <c r="BF9" s="27">
        <v>100</v>
      </c>
      <c r="BG9" s="27">
        <v>6.25</v>
      </c>
      <c r="BH9" s="27">
        <v>13.43</v>
      </c>
      <c r="BI9" s="27">
        <v>20.399999999999999</v>
      </c>
      <c r="BJ9" s="27">
        <v>2.29</v>
      </c>
      <c r="BK9" s="27">
        <v>63.2</v>
      </c>
      <c r="BL9" s="27">
        <v>9.19</v>
      </c>
      <c r="BM9" s="27">
        <v>8.99</v>
      </c>
    </row>
    <row r="10" spans="1:65" x14ac:dyDescent="0.2">
      <c r="A10" s="13">
        <v>5334580720</v>
      </c>
      <c r="B10" t="s">
        <v>684</v>
      </c>
      <c r="C10" t="s">
        <v>691</v>
      </c>
      <c r="D10" t="s">
        <v>692</v>
      </c>
      <c r="E10" s="27">
        <v>19.149999999999999</v>
      </c>
      <c r="F10" s="27">
        <v>5.04</v>
      </c>
      <c r="G10" s="27">
        <v>5.39</v>
      </c>
      <c r="H10" s="27">
        <v>2.25</v>
      </c>
      <c r="I10" s="27">
        <v>1.49</v>
      </c>
      <c r="J10" s="27">
        <v>2.76</v>
      </c>
      <c r="K10" s="27">
        <v>1.89</v>
      </c>
      <c r="L10" s="27">
        <v>1.19</v>
      </c>
      <c r="M10" s="27">
        <v>4.49</v>
      </c>
      <c r="N10" s="27">
        <v>3.44</v>
      </c>
      <c r="O10" s="27">
        <v>0.77</v>
      </c>
      <c r="P10" s="27">
        <v>2.2400000000000002</v>
      </c>
      <c r="Q10" s="27">
        <v>5.49</v>
      </c>
      <c r="R10" s="27">
        <v>4.6900000000000004</v>
      </c>
      <c r="S10" s="27">
        <v>5.59</v>
      </c>
      <c r="T10" s="27">
        <v>4.29</v>
      </c>
      <c r="U10" s="27">
        <v>5.49</v>
      </c>
      <c r="V10" s="27">
        <v>1.49</v>
      </c>
      <c r="W10" s="27">
        <v>1.69</v>
      </c>
      <c r="X10" s="27">
        <v>2.29</v>
      </c>
      <c r="Y10" s="27">
        <v>22.78</v>
      </c>
      <c r="Z10" s="27">
        <v>8.89</v>
      </c>
      <c r="AA10" s="27">
        <v>3.69</v>
      </c>
      <c r="AB10" s="27">
        <v>1.65</v>
      </c>
      <c r="AC10" s="27">
        <v>3.46</v>
      </c>
      <c r="AD10" s="27">
        <v>2.54</v>
      </c>
      <c r="AE10" s="29">
        <v>1729</v>
      </c>
      <c r="AF10" s="29">
        <v>626784</v>
      </c>
      <c r="AG10" s="25">
        <v>3.5980000000000505</v>
      </c>
      <c r="AH10" s="29">
        <v>2136.7049661482429</v>
      </c>
      <c r="AI10" s="27" t="s">
        <v>869</v>
      </c>
      <c r="AJ10" s="27">
        <v>57.855753634277733</v>
      </c>
      <c r="AK10" s="27">
        <v>64.873466338632213</v>
      </c>
      <c r="AL10" s="27">
        <v>122.72921997290995</v>
      </c>
      <c r="AM10" s="27">
        <v>196.47704999999999</v>
      </c>
      <c r="AN10" s="27">
        <v>60</v>
      </c>
      <c r="AO10" s="30">
        <v>3.8719999999999999</v>
      </c>
      <c r="AP10" s="27">
        <v>140.4</v>
      </c>
      <c r="AQ10" s="27">
        <v>160</v>
      </c>
      <c r="AR10" s="27">
        <v>132.43</v>
      </c>
      <c r="AS10" s="27">
        <v>11.64</v>
      </c>
      <c r="AT10" s="27">
        <v>496.5</v>
      </c>
      <c r="AU10" s="27">
        <v>5.47</v>
      </c>
      <c r="AV10" s="27">
        <v>14.04</v>
      </c>
      <c r="AW10" s="27">
        <v>4.53</v>
      </c>
      <c r="AX10" s="27">
        <v>28.42</v>
      </c>
      <c r="AY10" s="27">
        <v>39.700000000000003</v>
      </c>
      <c r="AZ10" s="27">
        <v>4.26</v>
      </c>
      <c r="BA10" s="27">
        <v>1.25</v>
      </c>
      <c r="BB10" s="27">
        <v>18.88</v>
      </c>
      <c r="BC10" s="27">
        <v>41.9</v>
      </c>
      <c r="BD10" s="27">
        <v>42</v>
      </c>
      <c r="BE10" s="27">
        <v>40</v>
      </c>
      <c r="BF10" s="27">
        <v>104.98</v>
      </c>
      <c r="BG10" s="27">
        <v>21.623333333333335</v>
      </c>
      <c r="BH10" s="27">
        <v>12</v>
      </c>
      <c r="BI10" s="27">
        <v>16.89</v>
      </c>
      <c r="BJ10" s="27">
        <v>2.99</v>
      </c>
      <c r="BK10" s="27">
        <v>60.63</v>
      </c>
      <c r="BL10" s="27">
        <v>12.97</v>
      </c>
      <c r="BM10" s="27">
        <v>9.9700000000000006</v>
      </c>
    </row>
    <row r="11" spans="1:65" x14ac:dyDescent="0.2">
      <c r="A11" s="13">
        <v>3331700500</v>
      </c>
      <c r="B11" t="s">
        <v>482</v>
      </c>
      <c r="C11" t="s">
        <v>483</v>
      </c>
      <c r="D11" t="s">
        <v>484</v>
      </c>
      <c r="E11" s="27">
        <v>19.100000000000001</v>
      </c>
      <c r="F11" s="27">
        <v>5.53</v>
      </c>
      <c r="G11" s="27">
        <v>5.33</v>
      </c>
      <c r="H11" s="27">
        <v>1.8</v>
      </c>
      <c r="I11" s="27">
        <v>1.27</v>
      </c>
      <c r="J11" s="27">
        <v>2.5299999999999998</v>
      </c>
      <c r="K11" s="27">
        <v>2.0699999999999998</v>
      </c>
      <c r="L11" s="27">
        <v>1.63</v>
      </c>
      <c r="M11" s="27">
        <v>4.13</v>
      </c>
      <c r="N11" s="27">
        <v>3.99</v>
      </c>
      <c r="O11" s="27">
        <v>0.56000000000000005</v>
      </c>
      <c r="P11" s="27">
        <v>1.81</v>
      </c>
      <c r="Q11" s="27">
        <v>3.58</v>
      </c>
      <c r="R11" s="27">
        <v>4.53</v>
      </c>
      <c r="S11" s="27">
        <v>4.95</v>
      </c>
      <c r="T11" s="27">
        <v>3.07</v>
      </c>
      <c r="U11" s="27">
        <v>4.37</v>
      </c>
      <c r="V11" s="27">
        <v>1.1299999999999999</v>
      </c>
      <c r="W11" s="27">
        <v>1.88</v>
      </c>
      <c r="X11" s="27">
        <v>2.33</v>
      </c>
      <c r="Y11" s="27">
        <v>20.64</v>
      </c>
      <c r="Z11" s="27">
        <v>7.48</v>
      </c>
      <c r="AA11" s="27">
        <v>3.27</v>
      </c>
      <c r="AB11" s="27">
        <v>1.19</v>
      </c>
      <c r="AC11" s="27">
        <v>3.25</v>
      </c>
      <c r="AD11" s="27">
        <v>2.2200000000000002</v>
      </c>
      <c r="AE11" s="29">
        <v>2049.71</v>
      </c>
      <c r="AF11" s="29">
        <v>420444</v>
      </c>
      <c r="AG11" s="25">
        <v>3.7140000000000235</v>
      </c>
      <c r="AH11" s="29">
        <v>1453.9222297907704</v>
      </c>
      <c r="AI11" s="27" t="s">
        <v>869</v>
      </c>
      <c r="AJ11" s="27">
        <v>107.19384005000001</v>
      </c>
      <c r="AK11" s="27">
        <v>121.53784090889802</v>
      </c>
      <c r="AL11" s="27">
        <v>228.73168095889804</v>
      </c>
      <c r="AM11" s="27">
        <v>184.32704999999999</v>
      </c>
      <c r="AN11" s="27">
        <v>60.38</v>
      </c>
      <c r="AO11" s="30">
        <v>3.278</v>
      </c>
      <c r="AP11" s="27">
        <v>110</v>
      </c>
      <c r="AQ11" s="27">
        <v>171.43</v>
      </c>
      <c r="AR11" s="27">
        <v>144.71</v>
      </c>
      <c r="AS11" s="27">
        <v>9.73</v>
      </c>
      <c r="AT11" s="27">
        <v>504</v>
      </c>
      <c r="AU11" s="27">
        <v>6.73</v>
      </c>
      <c r="AV11" s="27">
        <v>11.33</v>
      </c>
      <c r="AW11" s="27">
        <v>4.79</v>
      </c>
      <c r="AX11" s="27">
        <v>29.43</v>
      </c>
      <c r="AY11" s="27">
        <v>54</v>
      </c>
      <c r="AZ11" s="27">
        <v>2.4700000000000002</v>
      </c>
      <c r="BA11" s="27">
        <v>1.1499999999999999</v>
      </c>
      <c r="BB11" s="27">
        <v>20.399999999999999</v>
      </c>
      <c r="BC11" s="27">
        <v>39</v>
      </c>
      <c r="BD11" s="27">
        <v>35.1</v>
      </c>
      <c r="BE11" s="27">
        <v>37.57</v>
      </c>
      <c r="BF11" s="27">
        <v>117.86</v>
      </c>
      <c r="BG11" s="27">
        <v>18.75</v>
      </c>
      <c r="BH11" s="27">
        <v>14.67</v>
      </c>
      <c r="BI11" s="27">
        <v>28.75</v>
      </c>
      <c r="BJ11" s="27">
        <v>3.07</v>
      </c>
      <c r="BK11" s="27">
        <v>104.17</v>
      </c>
      <c r="BL11" s="27">
        <v>10.28</v>
      </c>
      <c r="BM11" s="27">
        <v>12.99</v>
      </c>
    </row>
    <row r="12" spans="1:65" x14ac:dyDescent="0.2">
      <c r="A12" s="13">
        <v>644700900</v>
      </c>
      <c r="B12" t="s">
        <v>235</v>
      </c>
      <c r="C12" t="s">
        <v>245</v>
      </c>
      <c r="D12" t="s">
        <v>246</v>
      </c>
      <c r="E12" s="27">
        <v>18.989999999999998</v>
      </c>
      <c r="F12" s="27">
        <v>6.36</v>
      </c>
      <c r="G12" s="27">
        <v>5.87</v>
      </c>
      <c r="H12" s="27">
        <v>1.83</v>
      </c>
      <c r="I12" s="27">
        <v>1.71</v>
      </c>
      <c r="J12" s="27">
        <v>2.88</v>
      </c>
      <c r="K12" s="27">
        <v>2.33</v>
      </c>
      <c r="L12" s="27">
        <v>1.55</v>
      </c>
      <c r="M12" s="27">
        <v>5.65</v>
      </c>
      <c r="N12" s="27">
        <v>4.3899999999999997</v>
      </c>
      <c r="O12" s="27">
        <v>0.78</v>
      </c>
      <c r="P12" s="27">
        <v>2.29</v>
      </c>
      <c r="Q12" s="27">
        <v>4.67</v>
      </c>
      <c r="R12" s="27">
        <v>4.49</v>
      </c>
      <c r="S12" s="27">
        <v>6.88</v>
      </c>
      <c r="T12" s="27">
        <v>2.96</v>
      </c>
      <c r="U12" s="27">
        <v>5.81</v>
      </c>
      <c r="V12" s="27">
        <v>2.09</v>
      </c>
      <c r="W12" s="27">
        <v>2.38</v>
      </c>
      <c r="X12" s="27">
        <v>2.21</v>
      </c>
      <c r="Y12" s="27">
        <v>16.32</v>
      </c>
      <c r="Z12" s="27">
        <v>6.12</v>
      </c>
      <c r="AA12" s="27">
        <v>3.4</v>
      </c>
      <c r="AB12" s="27">
        <v>1.97</v>
      </c>
      <c r="AC12" s="27">
        <v>2.89</v>
      </c>
      <c r="AD12" s="27">
        <v>2.08</v>
      </c>
      <c r="AE12" s="29">
        <v>1832.88</v>
      </c>
      <c r="AF12" s="29">
        <v>603991</v>
      </c>
      <c r="AG12" s="25">
        <v>3.5250000000000372</v>
      </c>
      <c r="AH12" s="29">
        <v>2040.4690208545887</v>
      </c>
      <c r="AI12" s="27" t="s">
        <v>869</v>
      </c>
      <c r="AJ12" s="27">
        <v>249.5946059</v>
      </c>
      <c r="AK12" s="27">
        <v>62.127785833333327</v>
      </c>
      <c r="AL12" s="27">
        <v>311.72239173333332</v>
      </c>
      <c r="AM12" s="27">
        <v>181.47704999999999</v>
      </c>
      <c r="AN12" s="27">
        <v>66.239999999999995</v>
      </c>
      <c r="AO12" s="30">
        <v>4.7050000000000001</v>
      </c>
      <c r="AP12" s="27">
        <v>118.8</v>
      </c>
      <c r="AQ12" s="27">
        <v>136.25</v>
      </c>
      <c r="AR12" s="27">
        <v>100</v>
      </c>
      <c r="AS12" s="27">
        <v>12.24</v>
      </c>
      <c r="AT12" s="27">
        <v>460.8</v>
      </c>
      <c r="AU12" s="27">
        <v>4.29</v>
      </c>
      <c r="AV12" s="27">
        <v>15.61</v>
      </c>
      <c r="AW12" s="27">
        <v>3.99</v>
      </c>
      <c r="AX12" s="27">
        <v>21.25</v>
      </c>
      <c r="AY12" s="27">
        <v>46</v>
      </c>
      <c r="AZ12" s="27">
        <v>2.81</v>
      </c>
      <c r="BA12" s="27">
        <v>1.49</v>
      </c>
      <c r="BB12" s="27">
        <v>14.88</v>
      </c>
      <c r="BC12" s="27">
        <v>29.99</v>
      </c>
      <c r="BD12" s="27">
        <v>22.13</v>
      </c>
      <c r="BE12" s="27">
        <v>35.19</v>
      </c>
      <c r="BF12" s="27">
        <v>96</v>
      </c>
      <c r="BG12" s="27">
        <v>4.083333333333333</v>
      </c>
      <c r="BH12" s="27">
        <v>12</v>
      </c>
      <c r="BI12" s="27">
        <v>21</v>
      </c>
      <c r="BJ12" s="27">
        <v>3.49</v>
      </c>
      <c r="BK12" s="27">
        <v>56.74</v>
      </c>
      <c r="BL12" s="27">
        <v>10.01</v>
      </c>
      <c r="BM12" s="27">
        <v>8.69</v>
      </c>
    </row>
    <row r="13" spans="1:65" x14ac:dyDescent="0.2">
      <c r="A13" s="13">
        <v>3435084500</v>
      </c>
      <c r="B13" t="s">
        <v>485</v>
      </c>
      <c r="C13" t="s">
        <v>486</v>
      </c>
      <c r="D13" t="s">
        <v>487</v>
      </c>
      <c r="E13" s="27">
        <v>18.989999999999998</v>
      </c>
      <c r="F13" s="27">
        <v>4.33</v>
      </c>
      <c r="G13" s="27">
        <v>5.39</v>
      </c>
      <c r="H13" s="27">
        <v>1.87</v>
      </c>
      <c r="I13" s="27">
        <v>1.28</v>
      </c>
      <c r="J13" s="27">
        <v>2.77</v>
      </c>
      <c r="K13" s="27">
        <v>2.19</v>
      </c>
      <c r="L13" s="27">
        <v>1.1399999999999999</v>
      </c>
      <c r="M13" s="27">
        <v>4.99</v>
      </c>
      <c r="N13" s="27">
        <v>3.59</v>
      </c>
      <c r="O13" s="27">
        <v>0.59</v>
      </c>
      <c r="P13" s="27">
        <v>1.89</v>
      </c>
      <c r="Q13" s="27">
        <v>3.97</v>
      </c>
      <c r="R13" s="27">
        <v>3.53</v>
      </c>
      <c r="S13" s="27">
        <v>4.57</v>
      </c>
      <c r="T13" s="27">
        <v>2.4300000000000002</v>
      </c>
      <c r="U13" s="27">
        <v>5.23</v>
      </c>
      <c r="V13" s="27">
        <v>1.31</v>
      </c>
      <c r="W13" s="27">
        <v>2.09</v>
      </c>
      <c r="X13" s="27">
        <v>1.75</v>
      </c>
      <c r="Y13" s="27">
        <v>21.04</v>
      </c>
      <c r="Z13" s="27">
        <v>5.61</v>
      </c>
      <c r="AA13" s="27">
        <v>2.4900000000000002</v>
      </c>
      <c r="AB13" s="27">
        <v>1.53</v>
      </c>
      <c r="AC13" s="27">
        <v>3.5</v>
      </c>
      <c r="AD13" s="27">
        <v>1.84</v>
      </c>
      <c r="AE13" s="29">
        <v>1953.75</v>
      </c>
      <c r="AF13" s="29">
        <v>672485</v>
      </c>
      <c r="AG13" s="25">
        <v>3.7762000000001033</v>
      </c>
      <c r="AH13" s="29">
        <v>2343.2918067968649</v>
      </c>
      <c r="AI13" s="27" t="s">
        <v>869</v>
      </c>
      <c r="AJ13" s="27">
        <v>104.06710558256901</v>
      </c>
      <c r="AK13" s="27">
        <v>109.16984748447946</v>
      </c>
      <c r="AL13" s="27">
        <v>213.23695306704849</v>
      </c>
      <c r="AM13" s="27">
        <v>184.21455</v>
      </c>
      <c r="AN13" s="27">
        <v>59</v>
      </c>
      <c r="AO13" s="30">
        <v>3.49</v>
      </c>
      <c r="AP13" s="27">
        <v>102.6</v>
      </c>
      <c r="AQ13" s="27">
        <v>91</v>
      </c>
      <c r="AR13" s="27">
        <v>109</v>
      </c>
      <c r="AS13" s="27">
        <v>9.3699999999999992</v>
      </c>
      <c r="AT13" s="27">
        <v>549.11</v>
      </c>
      <c r="AU13" s="27">
        <v>5.75</v>
      </c>
      <c r="AV13" s="27">
        <v>11.84</v>
      </c>
      <c r="AW13" s="27">
        <v>4.95</v>
      </c>
      <c r="AX13" s="27">
        <v>23.8</v>
      </c>
      <c r="AY13" s="27">
        <v>40</v>
      </c>
      <c r="AZ13" s="27">
        <v>2.17</v>
      </c>
      <c r="BA13" s="27">
        <v>1.27</v>
      </c>
      <c r="BB13" s="27">
        <v>12.28</v>
      </c>
      <c r="BC13" s="27">
        <v>55</v>
      </c>
      <c r="BD13" s="27">
        <v>38.28</v>
      </c>
      <c r="BE13" s="27">
        <v>46.45</v>
      </c>
      <c r="BF13" s="27">
        <v>106</v>
      </c>
      <c r="BG13" s="27">
        <v>6.25</v>
      </c>
      <c r="BH13" s="27">
        <v>13.13</v>
      </c>
      <c r="BI13" s="27">
        <v>19.2</v>
      </c>
      <c r="BJ13" s="27">
        <v>2.23</v>
      </c>
      <c r="BK13" s="27">
        <v>75</v>
      </c>
      <c r="BL13" s="27">
        <v>8.99</v>
      </c>
      <c r="BM13" s="27">
        <v>8.99</v>
      </c>
    </row>
    <row r="14" spans="1:65" x14ac:dyDescent="0.2">
      <c r="A14" s="13">
        <v>4339300250</v>
      </c>
      <c r="B14" t="s">
        <v>570</v>
      </c>
      <c r="C14" t="s">
        <v>571</v>
      </c>
      <c r="D14" t="s">
        <v>572</v>
      </c>
      <c r="E14" s="27">
        <v>18.98</v>
      </c>
      <c r="F14" s="27">
        <v>4.1900000000000004</v>
      </c>
      <c r="G14" s="27">
        <v>4.37</v>
      </c>
      <c r="H14" s="27">
        <v>1.61</v>
      </c>
      <c r="I14" s="27">
        <v>1.04</v>
      </c>
      <c r="J14" s="27">
        <v>2.19</v>
      </c>
      <c r="K14" s="27">
        <v>2.13</v>
      </c>
      <c r="L14" s="27">
        <v>1.39</v>
      </c>
      <c r="M14" s="27">
        <v>5.09</v>
      </c>
      <c r="N14" s="27">
        <v>3.39</v>
      </c>
      <c r="O14" s="27">
        <v>0.54</v>
      </c>
      <c r="P14" s="27">
        <v>1.81</v>
      </c>
      <c r="Q14" s="27">
        <v>4.2699999999999996</v>
      </c>
      <c r="R14" s="27">
        <v>4.07</v>
      </c>
      <c r="S14" s="27">
        <v>2.9</v>
      </c>
      <c r="T14" s="27">
        <v>2.74</v>
      </c>
      <c r="U14" s="27">
        <v>4.57</v>
      </c>
      <c r="V14" s="27">
        <v>1.05</v>
      </c>
      <c r="W14" s="27">
        <v>2.29</v>
      </c>
      <c r="X14" s="27">
        <v>1.62</v>
      </c>
      <c r="Y14" s="27">
        <v>21.64</v>
      </c>
      <c r="Z14" s="27">
        <v>4.87</v>
      </c>
      <c r="AA14" s="27">
        <v>2.25</v>
      </c>
      <c r="AB14" s="27">
        <v>1.05</v>
      </c>
      <c r="AC14" s="27">
        <v>3.22</v>
      </c>
      <c r="AD14" s="27">
        <v>2.09</v>
      </c>
      <c r="AE14" s="29">
        <v>2079.7800000000002</v>
      </c>
      <c r="AF14" s="29">
        <v>463675</v>
      </c>
      <c r="AG14" s="25">
        <v>3.6250000000001408</v>
      </c>
      <c r="AH14" s="29">
        <v>1585.9469059885103</v>
      </c>
      <c r="AI14" s="27" t="s">
        <v>869</v>
      </c>
      <c r="AJ14" s="27">
        <v>129.67343223333333</v>
      </c>
      <c r="AK14" s="27">
        <v>113.13756346345254</v>
      </c>
      <c r="AL14" s="27">
        <v>242.81099569678588</v>
      </c>
      <c r="AM14" s="27">
        <v>193.32704999999999</v>
      </c>
      <c r="AN14" s="27">
        <v>67</v>
      </c>
      <c r="AO14" s="30">
        <v>3.2010000000000001</v>
      </c>
      <c r="AP14" s="27">
        <v>125</v>
      </c>
      <c r="AQ14" s="27">
        <v>132.24</v>
      </c>
      <c r="AR14" s="27">
        <v>115</v>
      </c>
      <c r="AS14" s="27">
        <v>9.69</v>
      </c>
      <c r="AT14" s="27">
        <v>336.6</v>
      </c>
      <c r="AU14" s="27">
        <v>7.05</v>
      </c>
      <c r="AV14" s="27">
        <v>10.79</v>
      </c>
      <c r="AW14" s="27">
        <v>4.24</v>
      </c>
      <c r="AX14" s="27">
        <v>28.67</v>
      </c>
      <c r="AY14" s="27">
        <v>52</v>
      </c>
      <c r="AZ14" s="27">
        <v>2.2400000000000002</v>
      </c>
      <c r="BA14" s="27">
        <v>0.99</v>
      </c>
      <c r="BB14" s="27">
        <v>17.5</v>
      </c>
      <c r="BC14" s="27">
        <v>38.67</v>
      </c>
      <c r="BD14" s="27">
        <v>28</v>
      </c>
      <c r="BE14" s="27">
        <v>24.99</v>
      </c>
      <c r="BF14" s="27">
        <v>126.13</v>
      </c>
      <c r="BG14" s="27">
        <v>11.583333333333334</v>
      </c>
      <c r="BH14" s="27">
        <v>13.83</v>
      </c>
      <c r="BI14" s="27">
        <v>21.75</v>
      </c>
      <c r="BJ14" s="27">
        <v>2.29</v>
      </c>
      <c r="BK14" s="27">
        <v>68.03</v>
      </c>
      <c r="BL14" s="27">
        <v>10.99</v>
      </c>
      <c r="BM14" s="27">
        <v>9.99</v>
      </c>
    </row>
    <row r="15" spans="1:65" x14ac:dyDescent="0.2">
      <c r="A15" s="13">
        <v>3435614250</v>
      </c>
      <c r="B15" t="s">
        <v>485</v>
      </c>
      <c r="C15" t="s">
        <v>488</v>
      </c>
      <c r="D15" t="s">
        <v>490</v>
      </c>
      <c r="E15" s="27">
        <v>18.79</v>
      </c>
      <c r="F15" s="27">
        <v>4.25</v>
      </c>
      <c r="G15" s="27">
        <v>5.39</v>
      </c>
      <c r="H15" s="27">
        <v>1.75</v>
      </c>
      <c r="I15" s="27">
        <v>1.28</v>
      </c>
      <c r="J15" s="27">
        <v>2.77</v>
      </c>
      <c r="K15" s="27">
        <v>1.95</v>
      </c>
      <c r="L15" s="27">
        <v>1.1399999999999999</v>
      </c>
      <c r="M15" s="27">
        <v>4.99</v>
      </c>
      <c r="N15" s="27">
        <v>3.59</v>
      </c>
      <c r="O15" s="27">
        <v>0.59</v>
      </c>
      <c r="P15" s="27">
        <v>1.89</v>
      </c>
      <c r="Q15" s="27">
        <v>3.77</v>
      </c>
      <c r="R15" s="27">
        <v>3.65</v>
      </c>
      <c r="S15" s="27">
        <v>4.47</v>
      </c>
      <c r="T15" s="27">
        <v>2.4700000000000002</v>
      </c>
      <c r="U15" s="27">
        <v>5.23</v>
      </c>
      <c r="V15" s="27">
        <v>1.33</v>
      </c>
      <c r="W15" s="27">
        <v>2.09</v>
      </c>
      <c r="X15" s="27">
        <v>1.72</v>
      </c>
      <c r="Y15" s="27">
        <v>21.04</v>
      </c>
      <c r="Z15" s="27">
        <v>5.59</v>
      </c>
      <c r="AA15" s="27">
        <v>2.4300000000000002</v>
      </c>
      <c r="AB15" s="27">
        <v>1.69</v>
      </c>
      <c r="AC15" s="27">
        <v>3.5</v>
      </c>
      <c r="AD15" s="27">
        <v>1.59</v>
      </c>
      <c r="AE15" s="29">
        <v>1782.5</v>
      </c>
      <c r="AF15" s="29">
        <v>575487</v>
      </c>
      <c r="AG15" s="25">
        <v>3.7762000000001086</v>
      </c>
      <c r="AH15" s="29">
        <v>2005.2997048530572</v>
      </c>
      <c r="AI15" s="27" t="s">
        <v>869</v>
      </c>
      <c r="AJ15" s="27">
        <v>102.278773082569</v>
      </c>
      <c r="AK15" s="27">
        <v>103.07061146266646</v>
      </c>
      <c r="AL15" s="27">
        <v>205.34938454523547</v>
      </c>
      <c r="AM15" s="27">
        <v>184.21455</v>
      </c>
      <c r="AN15" s="27">
        <v>55.99</v>
      </c>
      <c r="AO15" s="30">
        <v>3.39</v>
      </c>
      <c r="AP15" s="27">
        <v>112</v>
      </c>
      <c r="AQ15" s="27">
        <v>87.5</v>
      </c>
      <c r="AR15" s="27">
        <v>96.33</v>
      </c>
      <c r="AS15" s="27">
        <v>9.33</v>
      </c>
      <c r="AT15" s="27">
        <v>520.71</v>
      </c>
      <c r="AU15" s="27">
        <v>5.53</v>
      </c>
      <c r="AV15" s="27">
        <v>11.82</v>
      </c>
      <c r="AW15" s="27">
        <v>4.91</v>
      </c>
      <c r="AX15" s="27">
        <v>21.6</v>
      </c>
      <c r="AY15" s="27">
        <v>35.4</v>
      </c>
      <c r="AZ15" s="27">
        <v>2.15</v>
      </c>
      <c r="BA15" s="27">
        <v>1.19</v>
      </c>
      <c r="BB15" s="27">
        <v>11.78</v>
      </c>
      <c r="BC15" s="27">
        <v>53</v>
      </c>
      <c r="BD15" s="27">
        <v>34</v>
      </c>
      <c r="BE15" s="27">
        <v>45.27</v>
      </c>
      <c r="BF15" s="27">
        <v>105</v>
      </c>
      <c r="BG15" s="27">
        <v>6.25</v>
      </c>
      <c r="BH15" s="27">
        <v>12.49</v>
      </c>
      <c r="BI15" s="27">
        <v>19.600000000000001</v>
      </c>
      <c r="BJ15" s="27">
        <v>2.2200000000000002</v>
      </c>
      <c r="BK15" s="27">
        <v>66.599999999999994</v>
      </c>
      <c r="BL15" s="27">
        <v>8.99</v>
      </c>
      <c r="BM15" s="27">
        <v>8.99</v>
      </c>
    </row>
    <row r="16" spans="1:65" x14ac:dyDescent="0.2">
      <c r="A16" s="13">
        <v>641884800</v>
      </c>
      <c r="B16" t="s">
        <v>235</v>
      </c>
      <c r="C16" t="s">
        <v>876</v>
      </c>
      <c r="D16" t="s">
        <v>244</v>
      </c>
      <c r="E16" s="27">
        <v>18.39</v>
      </c>
      <c r="F16" s="27">
        <v>4.66</v>
      </c>
      <c r="G16" s="27">
        <v>5.53</v>
      </c>
      <c r="H16" s="27">
        <v>1.99</v>
      </c>
      <c r="I16" s="27">
        <v>1.39</v>
      </c>
      <c r="J16" s="27">
        <v>3.55</v>
      </c>
      <c r="K16" s="27">
        <v>3.47</v>
      </c>
      <c r="L16" s="27">
        <v>1.59</v>
      </c>
      <c r="M16" s="27">
        <v>6.23</v>
      </c>
      <c r="N16" s="27">
        <v>3.09</v>
      </c>
      <c r="O16" s="27">
        <v>0.89</v>
      </c>
      <c r="P16" s="27">
        <v>2.73</v>
      </c>
      <c r="Q16" s="27">
        <v>4.8099999999999996</v>
      </c>
      <c r="R16" s="27">
        <v>4.37</v>
      </c>
      <c r="S16" s="27">
        <v>6.63</v>
      </c>
      <c r="T16" s="27">
        <v>4.29</v>
      </c>
      <c r="U16" s="27">
        <v>5.75</v>
      </c>
      <c r="V16" s="27">
        <v>2.19</v>
      </c>
      <c r="W16" s="27">
        <v>2.61</v>
      </c>
      <c r="X16" s="27">
        <v>2.25</v>
      </c>
      <c r="Y16" s="27">
        <v>25.58</v>
      </c>
      <c r="Z16" s="27">
        <v>6.57</v>
      </c>
      <c r="AA16" s="27">
        <v>3.45</v>
      </c>
      <c r="AB16" s="27">
        <v>2.11</v>
      </c>
      <c r="AC16" s="27">
        <v>3.16</v>
      </c>
      <c r="AD16" s="27">
        <v>1.81</v>
      </c>
      <c r="AE16" s="29">
        <v>3447.22</v>
      </c>
      <c r="AF16" s="29">
        <v>1479586</v>
      </c>
      <c r="AG16" s="25">
        <v>3.5250000000000594</v>
      </c>
      <c r="AH16" s="29">
        <v>4998.5006344302592</v>
      </c>
      <c r="AI16" s="27" t="s">
        <v>869</v>
      </c>
      <c r="AJ16" s="27">
        <v>165.74145501740816</v>
      </c>
      <c r="AK16" s="27">
        <v>109.84326294854721</v>
      </c>
      <c r="AL16" s="27">
        <v>275.58471796595535</v>
      </c>
      <c r="AM16" s="27">
        <v>194.91705000000002</v>
      </c>
      <c r="AN16" s="27">
        <v>73</v>
      </c>
      <c r="AO16" s="30">
        <v>4.7939999999999996</v>
      </c>
      <c r="AP16" s="27">
        <v>156.75</v>
      </c>
      <c r="AQ16" s="27">
        <v>177.33</v>
      </c>
      <c r="AR16" s="27">
        <v>150</v>
      </c>
      <c r="AS16" s="27">
        <v>12.57</v>
      </c>
      <c r="AT16" s="27">
        <v>491.27</v>
      </c>
      <c r="AU16" s="27">
        <v>6.59</v>
      </c>
      <c r="AV16" s="27">
        <v>13.7</v>
      </c>
      <c r="AW16" s="27">
        <v>4.78</v>
      </c>
      <c r="AX16" s="27">
        <v>26.14</v>
      </c>
      <c r="AY16" s="27">
        <v>85.71</v>
      </c>
      <c r="AZ16" s="27">
        <v>3.84</v>
      </c>
      <c r="BA16" s="27">
        <v>1.49</v>
      </c>
      <c r="BB16" s="27">
        <v>15.67</v>
      </c>
      <c r="BC16" s="27">
        <v>50.79</v>
      </c>
      <c r="BD16" s="27">
        <v>30.99</v>
      </c>
      <c r="BE16" s="27">
        <v>63.36</v>
      </c>
      <c r="BF16" s="27">
        <v>72.430000000000007</v>
      </c>
      <c r="BG16" s="27">
        <v>8.25</v>
      </c>
      <c r="BH16" s="27">
        <v>15</v>
      </c>
      <c r="BI16" s="27">
        <v>24.17</v>
      </c>
      <c r="BJ16" s="27">
        <v>3.55</v>
      </c>
      <c r="BK16" s="27">
        <v>75.290000000000006</v>
      </c>
      <c r="BL16" s="27">
        <v>10.19</v>
      </c>
      <c r="BM16" s="27">
        <v>8.69</v>
      </c>
    </row>
    <row r="17" spans="1:65" x14ac:dyDescent="0.2">
      <c r="A17" s="13">
        <v>636084600</v>
      </c>
      <c r="B17" t="s">
        <v>235</v>
      </c>
      <c r="C17" t="s">
        <v>876</v>
      </c>
      <c r="D17" t="s">
        <v>240</v>
      </c>
      <c r="E17" s="27">
        <v>18.39</v>
      </c>
      <c r="F17" s="27">
        <v>3.81</v>
      </c>
      <c r="G17" s="27">
        <v>5.53</v>
      </c>
      <c r="H17" s="27">
        <v>1.91</v>
      </c>
      <c r="I17" s="27">
        <v>1.37</v>
      </c>
      <c r="J17" s="27">
        <v>3.49</v>
      </c>
      <c r="K17" s="27">
        <v>3.43</v>
      </c>
      <c r="L17" s="27">
        <v>1.75</v>
      </c>
      <c r="M17" s="27">
        <v>5.91</v>
      </c>
      <c r="N17" s="27">
        <v>3.09</v>
      </c>
      <c r="O17" s="27">
        <v>0.89</v>
      </c>
      <c r="P17" s="27">
        <v>2.57</v>
      </c>
      <c r="Q17" s="27">
        <v>5.27</v>
      </c>
      <c r="R17" s="27">
        <v>4.59</v>
      </c>
      <c r="S17" s="27">
        <v>6.39</v>
      </c>
      <c r="T17" s="27">
        <v>4.21</v>
      </c>
      <c r="U17" s="27">
        <v>5.59</v>
      </c>
      <c r="V17" s="27">
        <v>2.23</v>
      </c>
      <c r="W17" s="27">
        <v>2.65</v>
      </c>
      <c r="X17" s="27">
        <v>2.35</v>
      </c>
      <c r="Y17" s="27">
        <v>25.22</v>
      </c>
      <c r="Z17" s="27">
        <v>7.09</v>
      </c>
      <c r="AA17" s="27">
        <v>3.57</v>
      </c>
      <c r="AB17" s="27">
        <v>2.0699999999999998</v>
      </c>
      <c r="AC17" s="27">
        <v>3.05</v>
      </c>
      <c r="AD17" s="27">
        <v>2.0299999999999998</v>
      </c>
      <c r="AE17" s="29">
        <v>2697.22</v>
      </c>
      <c r="AF17" s="29">
        <v>888296</v>
      </c>
      <c r="AG17" s="25">
        <v>3.5249999999999977</v>
      </c>
      <c r="AH17" s="29">
        <v>3000.9395327894613</v>
      </c>
      <c r="AI17" s="27" t="s">
        <v>869</v>
      </c>
      <c r="AJ17" s="27">
        <v>165.74145501740816</v>
      </c>
      <c r="AK17" s="27">
        <v>109.28263524021389</v>
      </c>
      <c r="AL17" s="27">
        <v>275.02409025762205</v>
      </c>
      <c r="AM17" s="27">
        <v>183.72704999999999</v>
      </c>
      <c r="AN17" s="27">
        <v>71.709999999999994</v>
      </c>
      <c r="AO17" s="30">
        <v>4.7149999999999999</v>
      </c>
      <c r="AP17" s="27">
        <v>152.5</v>
      </c>
      <c r="AQ17" s="27">
        <v>170.75</v>
      </c>
      <c r="AR17" s="27">
        <v>147.57</v>
      </c>
      <c r="AS17" s="27">
        <v>12.57</v>
      </c>
      <c r="AT17" s="27">
        <v>491.85</v>
      </c>
      <c r="AU17" s="27">
        <v>5.44</v>
      </c>
      <c r="AV17" s="27">
        <v>14.02</v>
      </c>
      <c r="AW17" s="27">
        <v>4.8899999999999997</v>
      </c>
      <c r="AX17" s="27">
        <v>29.29</v>
      </c>
      <c r="AY17" s="27">
        <v>82.43</v>
      </c>
      <c r="AZ17" s="27">
        <v>3.74</v>
      </c>
      <c r="BA17" s="27">
        <v>1.49</v>
      </c>
      <c r="BB17" s="27">
        <v>15.71</v>
      </c>
      <c r="BC17" s="27">
        <v>48.6</v>
      </c>
      <c r="BD17" s="27">
        <v>29.26</v>
      </c>
      <c r="BE17" s="27">
        <v>60.7</v>
      </c>
      <c r="BF17" s="27">
        <v>74.709999999999994</v>
      </c>
      <c r="BG17" s="27">
        <v>14.906666666666666</v>
      </c>
      <c r="BH17" s="27">
        <v>14.34</v>
      </c>
      <c r="BI17" s="27">
        <v>23</v>
      </c>
      <c r="BJ17" s="27">
        <v>3.13</v>
      </c>
      <c r="BK17" s="27">
        <v>70.569999999999993</v>
      </c>
      <c r="BL17" s="27">
        <v>10.16</v>
      </c>
      <c r="BM17" s="27">
        <v>8.57</v>
      </c>
    </row>
    <row r="18" spans="1:65" x14ac:dyDescent="0.2">
      <c r="A18" s="13">
        <v>5531540500</v>
      </c>
      <c r="B18" t="s">
        <v>706</v>
      </c>
      <c r="C18" t="s">
        <v>713</v>
      </c>
      <c r="D18" t="s">
        <v>714</v>
      </c>
      <c r="E18" s="27">
        <v>18.32</v>
      </c>
      <c r="F18" s="27">
        <v>4.66</v>
      </c>
      <c r="G18" s="27">
        <v>5.09</v>
      </c>
      <c r="H18" s="27">
        <v>1.76</v>
      </c>
      <c r="I18" s="27">
        <v>1.19</v>
      </c>
      <c r="J18" s="27">
        <v>2.38</v>
      </c>
      <c r="K18" s="27">
        <v>1.48</v>
      </c>
      <c r="L18" s="27">
        <v>1.02</v>
      </c>
      <c r="M18" s="27">
        <v>4.16</v>
      </c>
      <c r="N18" s="27">
        <v>2.82</v>
      </c>
      <c r="O18" s="27">
        <v>0.56000000000000005</v>
      </c>
      <c r="P18" s="27">
        <v>1.92</v>
      </c>
      <c r="Q18" s="27">
        <v>4.46</v>
      </c>
      <c r="R18" s="27">
        <v>3.26</v>
      </c>
      <c r="S18" s="27">
        <v>4.66</v>
      </c>
      <c r="T18" s="27">
        <v>3.25</v>
      </c>
      <c r="U18" s="27">
        <v>5.52</v>
      </c>
      <c r="V18" s="27">
        <v>1.32</v>
      </c>
      <c r="W18" s="27">
        <v>2.0499999999999998</v>
      </c>
      <c r="X18" s="27">
        <v>2.29</v>
      </c>
      <c r="Y18" s="27">
        <v>23.59</v>
      </c>
      <c r="Z18" s="27">
        <v>5.32</v>
      </c>
      <c r="AA18" s="27">
        <v>2.4300000000000002</v>
      </c>
      <c r="AB18" s="27">
        <v>1.83</v>
      </c>
      <c r="AC18" s="27">
        <v>2.08</v>
      </c>
      <c r="AD18" s="27">
        <v>1.95</v>
      </c>
      <c r="AE18" s="29">
        <v>1191.67</v>
      </c>
      <c r="AF18" s="29">
        <v>485400</v>
      </c>
      <c r="AG18" s="25">
        <v>3.5833333333337243</v>
      </c>
      <c r="AH18" s="29">
        <v>1651.7288251949344</v>
      </c>
      <c r="AI18" s="27" t="s">
        <v>869</v>
      </c>
      <c r="AJ18" s="27">
        <v>114.13603253333332</v>
      </c>
      <c r="AK18" s="27">
        <v>83.686411664584753</v>
      </c>
      <c r="AL18" s="27">
        <v>197.82244419791806</v>
      </c>
      <c r="AM18" s="27">
        <v>183.81704999999999</v>
      </c>
      <c r="AN18" s="27">
        <v>61.67</v>
      </c>
      <c r="AO18" s="30">
        <v>2.8559999999999999</v>
      </c>
      <c r="AP18" s="27">
        <v>65.67</v>
      </c>
      <c r="AQ18" s="27">
        <v>204</v>
      </c>
      <c r="AR18" s="27">
        <v>114.67</v>
      </c>
      <c r="AS18" s="27">
        <v>10.99</v>
      </c>
      <c r="AT18" s="27">
        <v>496.8</v>
      </c>
      <c r="AU18" s="27">
        <v>5.16</v>
      </c>
      <c r="AV18" s="27">
        <v>10.66</v>
      </c>
      <c r="AW18" s="27">
        <v>4.09</v>
      </c>
      <c r="AX18" s="27">
        <v>21.33</v>
      </c>
      <c r="AY18" s="27">
        <v>57.67</v>
      </c>
      <c r="AZ18" s="27">
        <v>2.16</v>
      </c>
      <c r="BA18" s="27">
        <v>1.26</v>
      </c>
      <c r="BB18" s="27">
        <v>16.899999999999999</v>
      </c>
      <c r="BC18" s="27">
        <v>46.66</v>
      </c>
      <c r="BD18" s="27">
        <v>22.26</v>
      </c>
      <c r="BE18" s="27">
        <v>30.99</v>
      </c>
      <c r="BF18" s="27">
        <v>86.48</v>
      </c>
      <c r="BG18" s="27">
        <v>10</v>
      </c>
      <c r="BH18" s="27">
        <v>11.29</v>
      </c>
      <c r="BI18" s="27">
        <v>23.33</v>
      </c>
      <c r="BJ18" s="27">
        <v>2.99</v>
      </c>
      <c r="BK18" s="27">
        <v>59.67</v>
      </c>
      <c r="BL18" s="27">
        <v>8.66</v>
      </c>
      <c r="BM18" s="27">
        <v>9.49</v>
      </c>
    </row>
    <row r="19" spans="1:65" x14ac:dyDescent="0.2">
      <c r="A19" s="13">
        <v>4238300750</v>
      </c>
      <c r="B19" t="s">
        <v>560</v>
      </c>
      <c r="C19" t="s">
        <v>564</v>
      </c>
      <c r="D19" t="s">
        <v>565</v>
      </c>
      <c r="E19" s="27">
        <v>18.25</v>
      </c>
      <c r="F19" s="27">
        <v>4.84</v>
      </c>
      <c r="G19" s="27">
        <v>4.99</v>
      </c>
      <c r="H19" s="27">
        <v>1.99</v>
      </c>
      <c r="I19" s="27">
        <v>1.1299999999999999</v>
      </c>
      <c r="J19" s="27">
        <v>2.2200000000000002</v>
      </c>
      <c r="K19" s="27">
        <v>1.57</v>
      </c>
      <c r="L19" s="27">
        <v>1.28</v>
      </c>
      <c r="M19" s="27">
        <v>3.29</v>
      </c>
      <c r="N19" s="27">
        <v>4.29</v>
      </c>
      <c r="O19" s="27">
        <v>0.44</v>
      </c>
      <c r="P19" s="27">
        <v>2.4900000000000002</v>
      </c>
      <c r="Q19" s="27">
        <v>4.55</v>
      </c>
      <c r="R19" s="27">
        <v>3.7</v>
      </c>
      <c r="S19" s="27">
        <v>4.8499999999999996</v>
      </c>
      <c r="T19" s="27">
        <v>2.13</v>
      </c>
      <c r="U19" s="27">
        <v>4.3499999999999996</v>
      </c>
      <c r="V19" s="27">
        <v>1.24</v>
      </c>
      <c r="W19" s="27">
        <v>2.3199999999999998</v>
      </c>
      <c r="X19" s="27">
        <v>1.99</v>
      </c>
      <c r="Y19" s="27">
        <v>23</v>
      </c>
      <c r="Z19" s="27">
        <v>5.8</v>
      </c>
      <c r="AA19" s="27">
        <v>3.34</v>
      </c>
      <c r="AB19" s="27">
        <v>1.1000000000000001</v>
      </c>
      <c r="AC19" s="27">
        <v>2.7</v>
      </c>
      <c r="AD19" s="27">
        <v>2.4900000000000002</v>
      </c>
      <c r="AE19" s="29">
        <v>1242</v>
      </c>
      <c r="AF19" s="29">
        <v>408138</v>
      </c>
      <c r="AG19" s="25">
        <v>3.4750000000001351</v>
      </c>
      <c r="AH19" s="29">
        <v>1370.2733181169579</v>
      </c>
      <c r="AI19" s="27" t="s">
        <v>869</v>
      </c>
      <c r="AJ19" s="27">
        <v>115.42827335666669</v>
      </c>
      <c r="AK19" s="27">
        <v>135.88378432855117</v>
      </c>
      <c r="AL19" s="27">
        <v>251.31205768521787</v>
      </c>
      <c r="AM19" s="27">
        <v>194.91705000000002</v>
      </c>
      <c r="AN19" s="27">
        <v>62.9</v>
      </c>
      <c r="AO19" s="30">
        <v>3.4390000000000001</v>
      </c>
      <c r="AP19" s="27">
        <v>94</v>
      </c>
      <c r="AQ19" s="27">
        <v>97.25</v>
      </c>
      <c r="AR19" s="27">
        <v>108.89</v>
      </c>
      <c r="AS19" s="27">
        <v>10.29</v>
      </c>
      <c r="AT19" s="27">
        <v>473.82</v>
      </c>
      <c r="AU19" s="27">
        <v>4.9000000000000004</v>
      </c>
      <c r="AV19" s="27">
        <v>11.99</v>
      </c>
      <c r="AW19" s="27">
        <v>4.99</v>
      </c>
      <c r="AX19" s="27">
        <v>23.4</v>
      </c>
      <c r="AY19" s="27">
        <v>36.700000000000003</v>
      </c>
      <c r="AZ19" s="27">
        <v>2.34</v>
      </c>
      <c r="BA19" s="27">
        <v>1.25</v>
      </c>
      <c r="BB19" s="27">
        <v>14.34</v>
      </c>
      <c r="BC19" s="27">
        <v>19.829999999999998</v>
      </c>
      <c r="BD19" s="27">
        <v>21.98</v>
      </c>
      <c r="BE19" s="27">
        <v>21.07</v>
      </c>
      <c r="BF19" s="27">
        <v>71.790000000000006</v>
      </c>
      <c r="BG19" s="27">
        <v>11.25</v>
      </c>
      <c r="BH19" s="27">
        <v>11.14</v>
      </c>
      <c r="BI19" s="27">
        <v>15.5</v>
      </c>
      <c r="BJ19" s="27">
        <v>2.62</v>
      </c>
      <c r="BK19" s="27">
        <v>57.5</v>
      </c>
      <c r="BL19" s="27">
        <v>9.99</v>
      </c>
      <c r="BM19" s="27">
        <v>10.99</v>
      </c>
    </row>
    <row r="20" spans="1:65" x14ac:dyDescent="0.2">
      <c r="A20" s="13">
        <v>5336500700</v>
      </c>
      <c r="B20" t="s">
        <v>684</v>
      </c>
      <c r="C20" t="s">
        <v>693</v>
      </c>
      <c r="D20" t="s">
        <v>694</v>
      </c>
      <c r="E20" s="27">
        <v>18.16</v>
      </c>
      <c r="F20" s="27">
        <v>6.09</v>
      </c>
      <c r="G20" s="27">
        <v>5.39</v>
      </c>
      <c r="H20" s="27">
        <v>1.81</v>
      </c>
      <c r="I20" s="27">
        <v>1.22</v>
      </c>
      <c r="J20" s="27">
        <v>2.19</v>
      </c>
      <c r="K20" s="27">
        <v>1.79</v>
      </c>
      <c r="L20" s="27">
        <v>1.1200000000000001</v>
      </c>
      <c r="M20" s="27">
        <v>4.29</v>
      </c>
      <c r="N20" s="27">
        <v>3.83</v>
      </c>
      <c r="O20" s="27">
        <v>0.68</v>
      </c>
      <c r="P20" s="27">
        <v>2.25</v>
      </c>
      <c r="Q20" s="27">
        <v>4.8899999999999997</v>
      </c>
      <c r="R20" s="27">
        <v>3.56</v>
      </c>
      <c r="S20" s="27">
        <v>5.19</v>
      </c>
      <c r="T20" s="27">
        <v>3.93</v>
      </c>
      <c r="U20" s="27">
        <v>5.15</v>
      </c>
      <c r="V20" s="27">
        <v>1.63</v>
      </c>
      <c r="W20" s="27">
        <v>2.15</v>
      </c>
      <c r="X20" s="27">
        <v>2.09</v>
      </c>
      <c r="Y20" s="27">
        <v>21.78</v>
      </c>
      <c r="Z20" s="27">
        <v>4.99</v>
      </c>
      <c r="AA20" s="27">
        <v>2.6</v>
      </c>
      <c r="AB20" s="27">
        <v>1.55</v>
      </c>
      <c r="AC20" s="27">
        <v>2.76</v>
      </c>
      <c r="AD20" s="27">
        <v>2.5099999999999998</v>
      </c>
      <c r="AE20" s="29">
        <v>1613.71</v>
      </c>
      <c r="AF20" s="29">
        <v>517500</v>
      </c>
      <c r="AG20" s="25">
        <v>3.6604000000002026</v>
      </c>
      <c r="AH20" s="29">
        <v>1777.7913291825869</v>
      </c>
      <c r="AI20" s="27" t="s">
        <v>869</v>
      </c>
      <c r="AJ20" s="27">
        <v>63.291948670686452</v>
      </c>
      <c r="AK20" s="27">
        <v>83.546580994895052</v>
      </c>
      <c r="AL20" s="27">
        <v>146.83852966558152</v>
      </c>
      <c r="AM20" s="27">
        <v>203.36205000000001</v>
      </c>
      <c r="AN20" s="27">
        <v>69.209999999999994</v>
      </c>
      <c r="AO20" s="30">
        <v>3.87</v>
      </c>
      <c r="AP20" s="27">
        <v>228.4</v>
      </c>
      <c r="AQ20" s="27">
        <v>142.30000000000001</v>
      </c>
      <c r="AR20" s="27">
        <v>142.5</v>
      </c>
      <c r="AS20" s="27">
        <v>11.49</v>
      </c>
      <c r="AT20" s="27">
        <v>408.5</v>
      </c>
      <c r="AU20" s="27">
        <v>6.17</v>
      </c>
      <c r="AV20" s="27">
        <v>13.29</v>
      </c>
      <c r="AW20" s="27">
        <v>4.32</v>
      </c>
      <c r="AX20" s="27">
        <v>29.5</v>
      </c>
      <c r="AY20" s="27">
        <v>36</v>
      </c>
      <c r="AZ20" s="27">
        <v>3.14</v>
      </c>
      <c r="BA20" s="27">
        <v>1.1499999999999999</v>
      </c>
      <c r="BB20" s="27">
        <v>17.59</v>
      </c>
      <c r="BC20" s="27">
        <v>36.99</v>
      </c>
      <c r="BD20" s="27">
        <v>29.99</v>
      </c>
      <c r="BE20" s="27">
        <v>36.450000000000003</v>
      </c>
      <c r="BF20" s="27">
        <v>106</v>
      </c>
      <c r="BG20" s="27">
        <v>13.332500000000001</v>
      </c>
      <c r="BH20" s="27">
        <v>11.04</v>
      </c>
      <c r="BI20" s="27">
        <v>16.670000000000002</v>
      </c>
      <c r="BJ20" s="27">
        <v>2.66</v>
      </c>
      <c r="BK20" s="27">
        <v>68.75</v>
      </c>
      <c r="BL20" s="27">
        <v>10.59</v>
      </c>
      <c r="BM20" s="27">
        <v>9.99</v>
      </c>
    </row>
    <row r="21" spans="1:65" x14ac:dyDescent="0.2">
      <c r="A21" s="13">
        <v>3919430400</v>
      </c>
      <c r="B21" t="s">
        <v>529</v>
      </c>
      <c r="C21" t="s">
        <v>536</v>
      </c>
      <c r="D21" t="s">
        <v>537</v>
      </c>
      <c r="E21" s="27">
        <v>18.16</v>
      </c>
      <c r="F21" s="27">
        <v>5.32</v>
      </c>
      <c r="G21" s="27">
        <v>3.76</v>
      </c>
      <c r="H21" s="27">
        <v>1.1299999999999999</v>
      </c>
      <c r="I21" s="27">
        <v>1.07</v>
      </c>
      <c r="J21" s="27">
        <v>1.94</v>
      </c>
      <c r="K21" s="27">
        <v>1.97</v>
      </c>
      <c r="L21" s="27">
        <v>1.17</v>
      </c>
      <c r="M21" s="27">
        <v>3.39</v>
      </c>
      <c r="N21" s="27">
        <v>3.99</v>
      </c>
      <c r="O21" s="27">
        <v>0.59</v>
      </c>
      <c r="P21" s="27">
        <v>1.84</v>
      </c>
      <c r="Q21" s="27">
        <v>4.21</v>
      </c>
      <c r="R21" s="27">
        <v>3.56</v>
      </c>
      <c r="S21" s="27">
        <v>4.25</v>
      </c>
      <c r="T21" s="27">
        <v>2.46</v>
      </c>
      <c r="U21" s="27">
        <v>4.49</v>
      </c>
      <c r="V21" s="27">
        <v>1.25</v>
      </c>
      <c r="W21" s="27">
        <v>1.88</v>
      </c>
      <c r="X21" s="27">
        <v>1.76</v>
      </c>
      <c r="Y21" s="27">
        <v>18.79</v>
      </c>
      <c r="Z21" s="27">
        <v>6.98</v>
      </c>
      <c r="AA21" s="27">
        <v>2.75</v>
      </c>
      <c r="AB21" s="27">
        <v>0.96</v>
      </c>
      <c r="AC21" s="27">
        <v>4.57</v>
      </c>
      <c r="AD21" s="27">
        <v>2.09</v>
      </c>
      <c r="AE21" s="29">
        <v>1372.14</v>
      </c>
      <c r="AF21" s="29">
        <v>318463</v>
      </c>
      <c r="AG21" s="25">
        <v>3.4586666666668875</v>
      </c>
      <c r="AH21" s="29">
        <v>1067.0276425146781</v>
      </c>
      <c r="AI21" s="27" t="s">
        <v>869</v>
      </c>
      <c r="AJ21" s="27">
        <v>75.227578964583344</v>
      </c>
      <c r="AK21" s="27">
        <v>92.836666797789192</v>
      </c>
      <c r="AL21" s="27">
        <v>168.06424576237254</v>
      </c>
      <c r="AM21" s="27">
        <v>184.19475</v>
      </c>
      <c r="AN21" s="27">
        <v>48.6</v>
      </c>
      <c r="AO21" s="30">
        <v>2.8250000000000002</v>
      </c>
      <c r="AP21" s="27">
        <v>85.25</v>
      </c>
      <c r="AQ21" s="27">
        <v>112.5</v>
      </c>
      <c r="AR21" s="27">
        <v>96</v>
      </c>
      <c r="AS21" s="27">
        <v>9.57</v>
      </c>
      <c r="AT21" s="27">
        <v>455.75</v>
      </c>
      <c r="AU21" s="27">
        <v>4.3899999999999997</v>
      </c>
      <c r="AV21" s="27">
        <v>9.4700000000000006</v>
      </c>
      <c r="AW21" s="27">
        <v>4.28</v>
      </c>
      <c r="AX21" s="27">
        <v>21</v>
      </c>
      <c r="AY21" s="27">
        <v>42.75</v>
      </c>
      <c r="AZ21" s="27">
        <v>3.12</v>
      </c>
      <c r="BA21" s="27">
        <v>0.99</v>
      </c>
      <c r="BB21" s="27">
        <v>16.05</v>
      </c>
      <c r="BC21" s="27">
        <v>42.5</v>
      </c>
      <c r="BD21" s="27">
        <v>33.5</v>
      </c>
      <c r="BE21" s="27">
        <v>32.33</v>
      </c>
      <c r="BF21" s="27">
        <v>85.75</v>
      </c>
      <c r="BG21" s="27">
        <v>4.99</v>
      </c>
      <c r="BH21" s="27">
        <v>12.1</v>
      </c>
      <c r="BI21" s="27">
        <v>15.6</v>
      </c>
      <c r="BJ21" s="27">
        <v>3.31</v>
      </c>
      <c r="BK21" s="27">
        <v>64.7</v>
      </c>
      <c r="BL21" s="27">
        <v>9.81</v>
      </c>
      <c r="BM21" s="27">
        <v>10.99</v>
      </c>
    </row>
    <row r="22" spans="1:65" x14ac:dyDescent="0.2">
      <c r="A22" s="13">
        <v>2514460200</v>
      </c>
      <c r="B22" t="s">
        <v>422</v>
      </c>
      <c r="C22" t="s">
        <v>423</v>
      </c>
      <c r="D22" t="s">
        <v>424</v>
      </c>
      <c r="E22" s="27">
        <v>17.920000000000002</v>
      </c>
      <c r="F22" s="27">
        <v>4.66</v>
      </c>
      <c r="G22" s="27">
        <v>6.24</v>
      </c>
      <c r="H22" s="27">
        <v>1.76</v>
      </c>
      <c r="I22" s="27">
        <v>1.43</v>
      </c>
      <c r="J22" s="27">
        <v>2.76</v>
      </c>
      <c r="K22" s="27">
        <v>2.2200000000000002</v>
      </c>
      <c r="L22" s="27">
        <v>1.84</v>
      </c>
      <c r="M22" s="27">
        <v>4.5599999999999996</v>
      </c>
      <c r="N22" s="27">
        <v>4.66</v>
      </c>
      <c r="O22" s="27">
        <v>0.74</v>
      </c>
      <c r="P22" s="27">
        <v>2.2200000000000002</v>
      </c>
      <c r="Q22" s="27">
        <v>4.62</v>
      </c>
      <c r="R22" s="27">
        <v>4.0199999999999996</v>
      </c>
      <c r="S22" s="27">
        <v>4.16</v>
      </c>
      <c r="T22" s="27">
        <v>3.67</v>
      </c>
      <c r="U22" s="27">
        <v>5.59</v>
      </c>
      <c r="V22" s="27">
        <v>1.66</v>
      </c>
      <c r="W22" s="27">
        <v>2.86</v>
      </c>
      <c r="X22" s="27">
        <v>1.51</v>
      </c>
      <c r="Y22" s="27">
        <v>19.91</v>
      </c>
      <c r="Z22" s="27">
        <v>5.26</v>
      </c>
      <c r="AA22" s="27">
        <v>3.37</v>
      </c>
      <c r="AB22" s="27">
        <v>1.89</v>
      </c>
      <c r="AC22" s="27">
        <v>3.18</v>
      </c>
      <c r="AD22" s="27">
        <v>2.12</v>
      </c>
      <c r="AE22" s="29">
        <v>3700.14</v>
      </c>
      <c r="AF22" s="29">
        <v>903467</v>
      </c>
      <c r="AG22" s="25">
        <v>3.3799999999999755</v>
      </c>
      <c r="AH22" s="29">
        <v>2997.5207400390441</v>
      </c>
      <c r="AI22" s="27" t="s">
        <v>869</v>
      </c>
      <c r="AJ22" s="27">
        <v>82.614942166666665</v>
      </c>
      <c r="AK22" s="27">
        <v>167.85643150767169</v>
      </c>
      <c r="AL22" s="27">
        <v>250.47137367433834</v>
      </c>
      <c r="AM22" s="27">
        <v>185.45204999999999</v>
      </c>
      <c r="AN22" s="27">
        <v>79.489999999999995</v>
      </c>
      <c r="AO22" s="30">
        <v>3.4950000000000001</v>
      </c>
      <c r="AP22" s="27">
        <v>115.88</v>
      </c>
      <c r="AQ22" s="27">
        <v>182.5</v>
      </c>
      <c r="AR22" s="27">
        <v>131.5</v>
      </c>
      <c r="AS22" s="27">
        <v>10.34</v>
      </c>
      <c r="AT22" s="27">
        <v>367.89</v>
      </c>
      <c r="AU22" s="27">
        <v>7.19</v>
      </c>
      <c r="AV22" s="27">
        <v>12.99</v>
      </c>
      <c r="AW22" s="27">
        <v>4.49</v>
      </c>
      <c r="AX22" s="27">
        <v>43.33</v>
      </c>
      <c r="AY22" s="27">
        <v>56.6</v>
      </c>
      <c r="AZ22" s="27">
        <v>2.74</v>
      </c>
      <c r="BA22" s="27">
        <v>1.24</v>
      </c>
      <c r="BB22" s="27">
        <v>16</v>
      </c>
      <c r="BC22" s="27">
        <v>34.840000000000003</v>
      </c>
      <c r="BD22" s="27">
        <v>25.72</v>
      </c>
      <c r="BE22" s="27">
        <v>24.41</v>
      </c>
      <c r="BF22" s="27">
        <v>89</v>
      </c>
      <c r="BG22" s="27">
        <v>30.03</v>
      </c>
      <c r="BH22" s="27">
        <v>14.96</v>
      </c>
      <c r="BI22" s="27">
        <v>25.67</v>
      </c>
      <c r="BJ22" s="27">
        <v>2.29</v>
      </c>
      <c r="BK22" s="27">
        <v>80</v>
      </c>
      <c r="BL22" s="27">
        <v>10.99</v>
      </c>
      <c r="BM22" s="27">
        <v>13.49</v>
      </c>
    </row>
    <row r="23" spans="1:65" x14ac:dyDescent="0.2">
      <c r="A23" s="13">
        <v>3635614599</v>
      </c>
      <c r="B23" t="s">
        <v>497</v>
      </c>
      <c r="C23" t="s">
        <v>488</v>
      </c>
      <c r="D23" t="s">
        <v>502</v>
      </c>
      <c r="E23" s="27">
        <v>17.86</v>
      </c>
      <c r="F23" s="27">
        <v>5.43</v>
      </c>
      <c r="G23" s="27">
        <v>6.2</v>
      </c>
      <c r="H23" s="27">
        <v>1.97</v>
      </c>
      <c r="I23" s="27">
        <v>1.46</v>
      </c>
      <c r="J23" s="27">
        <v>2.78</v>
      </c>
      <c r="K23" s="27">
        <v>2.4500000000000002</v>
      </c>
      <c r="L23" s="27">
        <v>1.91</v>
      </c>
      <c r="M23" s="27">
        <v>5.73</v>
      </c>
      <c r="N23" s="27">
        <v>3.48</v>
      </c>
      <c r="O23" s="27">
        <v>0.77</v>
      </c>
      <c r="P23" s="27">
        <v>1.96</v>
      </c>
      <c r="Q23" s="27">
        <v>4.1100000000000003</v>
      </c>
      <c r="R23" s="27">
        <v>4.5</v>
      </c>
      <c r="S23" s="27">
        <v>4.5999999999999996</v>
      </c>
      <c r="T23" s="27">
        <v>3.92</v>
      </c>
      <c r="U23" s="27">
        <v>6.28</v>
      </c>
      <c r="V23" s="27">
        <v>1.66</v>
      </c>
      <c r="W23" s="27">
        <v>2.87</v>
      </c>
      <c r="X23" s="27">
        <v>2.81</v>
      </c>
      <c r="Y23" s="27">
        <v>27.19</v>
      </c>
      <c r="Z23" s="27">
        <v>6.89</v>
      </c>
      <c r="AA23" s="27">
        <v>4.0199999999999996</v>
      </c>
      <c r="AB23" s="27">
        <v>1.8</v>
      </c>
      <c r="AC23" s="27">
        <v>4.09</v>
      </c>
      <c r="AD23" s="27">
        <v>2.13</v>
      </c>
      <c r="AE23" s="29">
        <v>3764</v>
      </c>
      <c r="AF23" s="29">
        <v>1322500</v>
      </c>
      <c r="AG23" s="25">
        <v>3.8100000000000049</v>
      </c>
      <c r="AH23" s="29">
        <v>4627.3626824857629</v>
      </c>
      <c r="AI23" s="27" t="s">
        <v>869</v>
      </c>
      <c r="AJ23" s="27">
        <v>102.55562520481361</v>
      </c>
      <c r="AK23" s="27">
        <v>89.317322759282831</v>
      </c>
      <c r="AL23" s="27">
        <v>191.87294796409645</v>
      </c>
      <c r="AM23" s="27">
        <v>193.86945</v>
      </c>
      <c r="AN23" s="27">
        <v>68.25</v>
      </c>
      <c r="AO23" s="30">
        <v>3.5720000000000001</v>
      </c>
      <c r="AP23" s="27">
        <v>109.67</v>
      </c>
      <c r="AQ23" s="27">
        <v>120.75</v>
      </c>
      <c r="AR23" s="27">
        <v>119</v>
      </c>
      <c r="AS23" s="27">
        <v>9.94</v>
      </c>
      <c r="AT23" s="27">
        <v>464.26</v>
      </c>
      <c r="AU23" s="27">
        <v>7.13</v>
      </c>
      <c r="AV23" s="27">
        <v>12.45</v>
      </c>
      <c r="AW23" s="27">
        <v>3.99</v>
      </c>
      <c r="AX23" s="27">
        <v>34</v>
      </c>
      <c r="AY23" s="27">
        <v>67.22</v>
      </c>
      <c r="AZ23" s="27">
        <v>3.82</v>
      </c>
      <c r="BA23" s="27">
        <v>1.02</v>
      </c>
      <c r="BB23" s="27">
        <v>15.68</v>
      </c>
      <c r="BC23" s="27">
        <v>47.51</v>
      </c>
      <c r="BD23" s="27">
        <v>29.49</v>
      </c>
      <c r="BE23" s="27">
        <v>34.69</v>
      </c>
      <c r="BF23" s="27">
        <v>100.33</v>
      </c>
      <c r="BG23" s="27">
        <v>10.832500000000001</v>
      </c>
      <c r="BH23" s="27">
        <v>14.34</v>
      </c>
      <c r="BI23" s="27">
        <v>27.44</v>
      </c>
      <c r="BJ23" s="27">
        <v>3.16</v>
      </c>
      <c r="BK23" s="27">
        <v>85.9</v>
      </c>
      <c r="BL23" s="27">
        <v>10.84</v>
      </c>
      <c r="BM23" s="27">
        <v>12.36</v>
      </c>
    </row>
    <row r="24" spans="1:65" x14ac:dyDescent="0.2">
      <c r="A24" s="13">
        <v>925540400</v>
      </c>
      <c r="B24" t="s">
        <v>257</v>
      </c>
      <c r="C24" t="s">
        <v>260</v>
      </c>
      <c r="D24" t="s">
        <v>261</v>
      </c>
      <c r="E24" s="27">
        <v>17.73</v>
      </c>
      <c r="F24" s="27">
        <v>4.29</v>
      </c>
      <c r="G24" s="27">
        <v>4.6900000000000004</v>
      </c>
      <c r="H24" s="27">
        <v>1.89</v>
      </c>
      <c r="I24" s="27">
        <v>1</v>
      </c>
      <c r="J24" s="27">
        <v>2.59</v>
      </c>
      <c r="K24" s="27">
        <v>2.27</v>
      </c>
      <c r="L24" s="27">
        <v>1.69</v>
      </c>
      <c r="M24" s="27">
        <v>4.1900000000000004</v>
      </c>
      <c r="N24" s="27">
        <v>4.2300000000000004</v>
      </c>
      <c r="O24" s="27">
        <v>0.75</v>
      </c>
      <c r="P24" s="27">
        <v>1.99</v>
      </c>
      <c r="Q24" s="27">
        <v>4.6900000000000004</v>
      </c>
      <c r="R24" s="27">
        <v>4.1100000000000003</v>
      </c>
      <c r="S24" s="27">
        <v>5.69</v>
      </c>
      <c r="T24" s="27">
        <v>2.98</v>
      </c>
      <c r="U24" s="27">
        <v>5.19</v>
      </c>
      <c r="V24" s="27">
        <v>1</v>
      </c>
      <c r="W24" s="27">
        <v>2.09</v>
      </c>
      <c r="X24" s="27">
        <v>1.52</v>
      </c>
      <c r="Y24" s="27">
        <v>21.64</v>
      </c>
      <c r="Z24" s="27">
        <v>4.99</v>
      </c>
      <c r="AA24" s="27">
        <v>2.79</v>
      </c>
      <c r="AB24" s="27">
        <v>1.79</v>
      </c>
      <c r="AC24" s="27">
        <v>2.77</v>
      </c>
      <c r="AD24" s="27">
        <v>2.2000000000000002</v>
      </c>
      <c r="AE24" s="29">
        <v>1675</v>
      </c>
      <c r="AF24" s="29">
        <v>381980</v>
      </c>
      <c r="AG24" s="25">
        <v>4.124999999999952</v>
      </c>
      <c r="AH24" s="29">
        <v>1388.4487861468947</v>
      </c>
      <c r="AI24" s="27" t="s">
        <v>869</v>
      </c>
      <c r="AJ24" s="27">
        <v>148.49746431666665</v>
      </c>
      <c r="AK24" s="27">
        <v>112.36675913333333</v>
      </c>
      <c r="AL24" s="27">
        <v>260.86422345</v>
      </c>
      <c r="AM24" s="27">
        <v>183.26655</v>
      </c>
      <c r="AN24" s="27">
        <v>59.4</v>
      </c>
      <c r="AO24" s="30">
        <v>3.3149999999999999</v>
      </c>
      <c r="AP24" s="27">
        <v>155</v>
      </c>
      <c r="AQ24" s="27">
        <v>102.5</v>
      </c>
      <c r="AR24" s="27">
        <v>87</v>
      </c>
      <c r="AS24" s="27">
        <v>8.99</v>
      </c>
      <c r="AT24" s="27">
        <v>451.63</v>
      </c>
      <c r="AU24" s="27">
        <v>6.39</v>
      </c>
      <c r="AV24" s="27">
        <v>8.99</v>
      </c>
      <c r="AW24" s="27">
        <v>4.49</v>
      </c>
      <c r="AX24" s="27">
        <v>32.5</v>
      </c>
      <c r="AY24" s="27">
        <v>51</v>
      </c>
      <c r="AZ24" s="27">
        <v>2.2999999999999998</v>
      </c>
      <c r="BA24" s="27">
        <v>0.99</v>
      </c>
      <c r="BB24" s="27">
        <v>16.989999999999998</v>
      </c>
      <c r="BC24" s="27">
        <v>31</v>
      </c>
      <c r="BD24" s="27">
        <v>26</v>
      </c>
      <c r="BE24" s="27">
        <v>40</v>
      </c>
      <c r="BF24" s="27">
        <v>108</v>
      </c>
      <c r="BG24" s="27">
        <v>10.806666666666667</v>
      </c>
      <c r="BH24" s="27">
        <v>10.47</v>
      </c>
      <c r="BI24" s="27">
        <v>21</v>
      </c>
      <c r="BJ24" s="27">
        <v>2.99</v>
      </c>
      <c r="BK24" s="27">
        <v>67.400000000000006</v>
      </c>
      <c r="BL24" s="27">
        <v>10.24</v>
      </c>
      <c r="BM24" s="27">
        <v>7.99</v>
      </c>
    </row>
    <row r="25" spans="1:65" x14ac:dyDescent="0.2">
      <c r="A25" s="13">
        <v>221820300</v>
      </c>
      <c r="B25" t="s">
        <v>203</v>
      </c>
      <c r="C25" t="s">
        <v>206</v>
      </c>
      <c r="D25" t="s">
        <v>207</v>
      </c>
      <c r="E25" s="27">
        <v>17.61</v>
      </c>
      <c r="F25" s="27">
        <v>6.2</v>
      </c>
      <c r="G25" s="27">
        <v>5.16</v>
      </c>
      <c r="H25" s="27">
        <v>1.47</v>
      </c>
      <c r="I25" s="27">
        <v>1.1499999999999999</v>
      </c>
      <c r="J25" s="27">
        <v>3.14</v>
      </c>
      <c r="K25" s="27">
        <v>1.99</v>
      </c>
      <c r="L25" s="27">
        <v>1.59</v>
      </c>
      <c r="M25" s="27">
        <v>4.58</v>
      </c>
      <c r="N25" s="27">
        <v>4.28</v>
      </c>
      <c r="O25" s="27">
        <v>0.72</v>
      </c>
      <c r="P25" s="27">
        <v>2.54</v>
      </c>
      <c r="Q25" s="27">
        <v>5.59</v>
      </c>
      <c r="R25" s="27">
        <v>3.69</v>
      </c>
      <c r="S25" s="27">
        <v>6.29</v>
      </c>
      <c r="T25" s="27">
        <v>2.67</v>
      </c>
      <c r="U25" s="27">
        <v>5.09</v>
      </c>
      <c r="V25" s="27">
        <v>1.45</v>
      </c>
      <c r="W25" s="27">
        <v>2.2200000000000002</v>
      </c>
      <c r="X25" s="27">
        <v>2.69</v>
      </c>
      <c r="Y25" s="27">
        <v>20.190000000000001</v>
      </c>
      <c r="Z25" s="27">
        <v>7.62</v>
      </c>
      <c r="AA25" s="27">
        <v>3.05</v>
      </c>
      <c r="AB25" s="27">
        <v>1.41</v>
      </c>
      <c r="AC25" s="27">
        <v>4.03</v>
      </c>
      <c r="AD25" s="27">
        <v>2.4900000000000002</v>
      </c>
      <c r="AE25" s="29">
        <v>1392</v>
      </c>
      <c r="AF25" s="29">
        <v>465910</v>
      </c>
      <c r="AG25" s="25">
        <v>3.5000000000003619</v>
      </c>
      <c r="AH25" s="29">
        <v>1569.1080787276414</v>
      </c>
      <c r="AI25" s="27" t="s">
        <v>869</v>
      </c>
      <c r="AJ25" s="27">
        <v>226.39981861000001</v>
      </c>
      <c r="AK25" s="27">
        <v>290.22455219513768</v>
      </c>
      <c r="AL25" s="27">
        <v>516.62437080513769</v>
      </c>
      <c r="AM25" s="27">
        <v>185.85855000000001</v>
      </c>
      <c r="AN25" s="27">
        <v>51.5</v>
      </c>
      <c r="AO25" s="30">
        <v>3.8690000000000002</v>
      </c>
      <c r="AP25" s="27">
        <v>276.67</v>
      </c>
      <c r="AQ25" s="27">
        <v>219</v>
      </c>
      <c r="AR25" s="27">
        <v>151.15</v>
      </c>
      <c r="AS25" s="27">
        <v>11.25</v>
      </c>
      <c r="AT25" s="27">
        <v>508.83</v>
      </c>
      <c r="AU25" s="27">
        <v>5.69</v>
      </c>
      <c r="AV25" s="27">
        <v>12.99</v>
      </c>
      <c r="AW25" s="27">
        <v>7.65</v>
      </c>
      <c r="AX25" s="27">
        <v>30</v>
      </c>
      <c r="AY25" s="27">
        <v>59.75</v>
      </c>
      <c r="AZ25" s="27">
        <v>2.66</v>
      </c>
      <c r="BA25" s="27">
        <v>1.31</v>
      </c>
      <c r="BB25" s="27">
        <v>20</v>
      </c>
      <c r="BC25" s="27">
        <v>24.49</v>
      </c>
      <c r="BD25" s="27">
        <v>20.99</v>
      </c>
      <c r="BE25" s="27">
        <v>30.5</v>
      </c>
      <c r="BF25" s="27">
        <v>100</v>
      </c>
      <c r="BG25" s="27">
        <v>15.99</v>
      </c>
      <c r="BH25" s="27">
        <v>13.95</v>
      </c>
      <c r="BI25" s="27">
        <v>16</v>
      </c>
      <c r="BJ25" s="27">
        <v>3.24</v>
      </c>
      <c r="BK25" s="27">
        <v>61.6</v>
      </c>
      <c r="BL25" s="27">
        <v>10.49</v>
      </c>
      <c r="BM25" s="27">
        <v>8.99</v>
      </c>
    </row>
    <row r="26" spans="1:65" x14ac:dyDescent="0.2">
      <c r="A26" s="13">
        <v>1740420800</v>
      </c>
      <c r="B26" t="s">
        <v>322</v>
      </c>
      <c r="C26" t="s">
        <v>335</v>
      </c>
      <c r="D26" t="s">
        <v>336</v>
      </c>
      <c r="E26" s="27">
        <v>17.489999999999998</v>
      </c>
      <c r="F26" s="27">
        <v>4.67</v>
      </c>
      <c r="G26" s="27">
        <v>4.46</v>
      </c>
      <c r="H26" s="27">
        <v>1.57</v>
      </c>
      <c r="I26" s="27">
        <v>0.94</v>
      </c>
      <c r="J26" s="27">
        <v>1.85</v>
      </c>
      <c r="K26" s="27">
        <v>1.1200000000000001</v>
      </c>
      <c r="L26" s="27">
        <v>1.06</v>
      </c>
      <c r="M26" s="27">
        <v>3.99</v>
      </c>
      <c r="N26" s="27">
        <v>2.2400000000000002</v>
      </c>
      <c r="O26" s="27">
        <v>0.5</v>
      </c>
      <c r="P26" s="27">
        <v>1.54</v>
      </c>
      <c r="Q26" s="27">
        <v>3.19</v>
      </c>
      <c r="R26" s="27">
        <v>4.18</v>
      </c>
      <c r="S26" s="27">
        <v>3.1</v>
      </c>
      <c r="T26" s="27">
        <v>3.09</v>
      </c>
      <c r="U26" s="27">
        <v>3.99</v>
      </c>
      <c r="V26" s="27">
        <v>1.19</v>
      </c>
      <c r="W26" s="27">
        <v>1.9</v>
      </c>
      <c r="X26" s="27">
        <v>1.7</v>
      </c>
      <c r="Y26" s="27">
        <v>19.32</v>
      </c>
      <c r="Z26" s="27">
        <v>4.66</v>
      </c>
      <c r="AA26" s="27">
        <v>2.62</v>
      </c>
      <c r="AB26" s="27">
        <v>1.03</v>
      </c>
      <c r="AC26" s="27">
        <v>3.19</v>
      </c>
      <c r="AD26" s="27">
        <v>2.0099999999999998</v>
      </c>
      <c r="AE26" s="29">
        <v>1300</v>
      </c>
      <c r="AF26" s="29">
        <v>285000</v>
      </c>
      <c r="AG26" s="25">
        <v>3.5833333000000787</v>
      </c>
      <c r="AH26" s="29">
        <v>969.80369435370483</v>
      </c>
      <c r="AI26" s="27" t="s">
        <v>869</v>
      </c>
      <c r="AJ26" s="27">
        <v>82.451358883386675</v>
      </c>
      <c r="AK26" s="27">
        <v>74.654657458761122</v>
      </c>
      <c r="AL26" s="27">
        <v>157.1060163421478</v>
      </c>
      <c r="AM26" s="27">
        <v>195.63704999999999</v>
      </c>
      <c r="AN26" s="27">
        <v>71.25</v>
      </c>
      <c r="AO26" s="30">
        <v>3.75</v>
      </c>
      <c r="AP26" s="27">
        <v>79.989999999999995</v>
      </c>
      <c r="AQ26" s="27">
        <v>169</v>
      </c>
      <c r="AR26" s="27">
        <v>99.99</v>
      </c>
      <c r="AS26" s="27">
        <v>10</v>
      </c>
      <c r="AT26" s="27">
        <v>495</v>
      </c>
      <c r="AU26" s="27">
        <v>4.68</v>
      </c>
      <c r="AV26" s="27">
        <v>10.49</v>
      </c>
      <c r="AW26" s="27">
        <v>3.99</v>
      </c>
      <c r="AX26" s="27">
        <v>17.75</v>
      </c>
      <c r="AY26" s="27">
        <v>31.67</v>
      </c>
      <c r="AZ26" s="27">
        <v>3.66</v>
      </c>
      <c r="BA26" s="27">
        <v>0.99</v>
      </c>
      <c r="BB26" s="27">
        <v>12.44</v>
      </c>
      <c r="BC26" s="27">
        <v>24.25</v>
      </c>
      <c r="BD26" s="27">
        <v>17.489999999999998</v>
      </c>
      <c r="BE26" s="27">
        <v>25.32</v>
      </c>
      <c r="BF26" s="27">
        <v>70</v>
      </c>
      <c r="BG26" s="27">
        <v>7.5</v>
      </c>
      <c r="BH26" s="27">
        <v>10.33</v>
      </c>
      <c r="BI26" s="27">
        <v>12.33</v>
      </c>
      <c r="BJ26" s="27">
        <v>2.82</v>
      </c>
      <c r="BK26" s="27">
        <v>83.33</v>
      </c>
      <c r="BL26" s="27">
        <v>8.8800000000000008</v>
      </c>
      <c r="BM26" s="27">
        <v>9.1300000000000008</v>
      </c>
    </row>
    <row r="27" spans="1:65" x14ac:dyDescent="0.2">
      <c r="A27" s="13">
        <v>1242680850</v>
      </c>
      <c r="B27" t="s">
        <v>272</v>
      </c>
      <c r="C27" t="s">
        <v>290</v>
      </c>
      <c r="D27" t="s">
        <v>291</v>
      </c>
      <c r="E27" s="27">
        <v>17.190000000000001</v>
      </c>
      <c r="F27" s="27">
        <v>6.07</v>
      </c>
      <c r="G27" s="27">
        <v>4.82</v>
      </c>
      <c r="H27" s="27">
        <v>1.74</v>
      </c>
      <c r="I27" s="27">
        <v>1.46</v>
      </c>
      <c r="J27" s="27">
        <v>2.92</v>
      </c>
      <c r="K27" s="27">
        <v>2.2200000000000002</v>
      </c>
      <c r="L27" s="27">
        <v>1.47</v>
      </c>
      <c r="M27" s="27">
        <v>4.3099999999999996</v>
      </c>
      <c r="N27" s="27">
        <v>4.79</v>
      </c>
      <c r="O27" s="27">
        <v>0.72</v>
      </c>
      <c r="P27" s="27">
        <v>1.91</v>
      </c>
      <c r="Q27" s="27">
        <v>4.3899999999999997</v>
      </c>
      <c r="R27" s="27">
        <v>3.6</v>
      </c>
      <c r="S27" s="27">
        <v>4.0599999999999996</v>
      </c>
      <c r="T27" s="27">
        <v>2.73</v>
      </c>
      <c r="U27" s="27">
        <v>4.1100000000000003</v>
      </c>
      <c r="V27" s="27">
        <v>1.35</v>
      </c>
      <c r="W27" s="27">
        <v>1.98</v>
      </c>
      <c r="X27" s="27">
        <v>1.63</v>
      </c>
      <c r="Y27" s="27">
        <v>21.15</v>
      </c>
      <c r="Z27" s="27">
        <v>5.83</v>
      </c>
      <c r="AA27" s="27">
        <v>3.36</v>
      </c>
      <c r="AB27" s="27">
        <v>2.0099999999999998</v>
      </c>
      <c r="AC27" s="27">
        <v>3.12</v>
      </c>
      <c r="AD27" s="27">
        <v>2.86</v>
      </c>
      <c r="AE27" s="29">
        <v>1248.75</v>
      </c>
      <c r="AF27" s="29">
        <v>341417</v>
      </c>
      <c r="AG27" s="25">
        <v>3.1666666666671173</v>
      </c>
      <c r="AH27" s="29">
        <v>1102.7235367753617</v>
      </c>
      <c r="AI27" s="27">
        <v>208.89112546308465</v>
      </c>
      <c r="AJ27" s="27" t="s">
        <v>869</v>
      </c>
      <c r="AK27" s="27" t="s">
        <v>869</v>
      </c>
      <c r="AL27" s="27">
        <v>208.89112546308465</v>
      </c>
      <c r="AM27" s="27">
        <v>192.51704999999998</v>
      </c>
      <c r="AN27" s="27">
        <v>54.52</v>
      </c>
      <c r="AO27" s="30">
        <v>3.2429999999999999</v>
      </c>
      <c r="AP27" s="27">
        <v>117.33</v>
      </c>
      <c r="AQ27" s="27">
        <v>129.66999999999999</v>
      </c>
      <c r="AR27" s="27">
        <v>98.67</v>
      </c>
      <c r="AS27" s="27">
        <v>12</v>
      </c>
      <c r="AT27" s="27">
        <v>539.99</v>
      </c>
      <c r="AU27" s="27">
        <v>4.29</v>
      </c>
      <c r="AV27" s="27">
        <v>8.66</v>
      </c>
      <c r="AW27" s="27">
        <v>4.32</v>
      </c>
      <c r="AX27" s="27">
        <v>14.88</v>
      </c>
      <c r="AY27" s="27">
        <v>49</v>
      </c>
      <c r="AZ27" s="27">
        <v>2.42</v>
      </c>
      <c r="BA27" s="27">
        <v>0.99</v>
      </c>
      <c r="BB27" s="27">
        <v>16.46</v>
      </c>
      <c r="BC27" s="27">
        <v>34.75</v>
      </c>
      <c r="BD27" s="27">
        <v>33.299999999999997</v>
      </c>
      <c r="BE27" s="27">
        <v>36.44</v>
      </c>
      <c r="BF27" s="27">
        <v>94.33</v>
      </c>
      <c r="BG27" s="27">
        <v>5.0783333333333331</v>
      </c>
      <c r="BH27" s="27">
        <v>8.25</v>
      </c>
      <c r="BI27" s="27">
        <v>14</v>
      </c>
      <c r="BJ27" s="27">
        <v>2.23</v>
      </c>
      <c r="BK27" s="27">
        <v>53.5</v>
      </c>
      <c r="BL27" s="27">
        <v>11.49</v>
      </c>
      <c r="BM27" s="27">
        <v>9.92</v>
      </c>
    </row>
    <row r="28" spans="1:65" x14ac:dyDescent="0.2">
      <c r="A28" s="13">
        <v>1911180100</v>
      </c>
      <c r="B28" t="s">
        <v>360</v>
      </c>
      <c r="C28" t="s">
        <v>361</v>
      </c>
      <c r="D28" t="s">
        <v>362</v>
      </c>
      <c r="E28" s="27">
        <v>17.170000000000002</v>
      </c>
      <c r="F28" s="27">
        <v>3.74</v>
      </c>
      <c r="G28" s="27">
        <v>4.45</v>
      </c>
      <c r="H28" s="27">
        <v>3.56</v>
      </c>
      <c r="I28" s="27">
        <v>0.93</v>
      </c>
      <c r="J28" s="27">
        <v>2.46</v>
      </c>
      <c r="K28" s="27">
        <v>1.92</v>
      </c>
      <c r="L28" s="27">
        <v>1.74</v>
      </c>
      <c r="M28" s="27">
        <v>3.8</v>
      </c>
      <c r="N28" s="27">
        <v>3.11</v>
      </c>
      <c r="O28" s="27">
        <v>0.85</v>
      </c>
      <c r="P28" s="27">
        <v>1.53</v>
      </c>
      <c r="Q28" s="27">
        <v>3.67</v>
      </c>
      <c r="R28" s="27">
        <v>3.83</v>
      </c>
      <c r="S28" s="27">
        <v>5.07</v>
      </c>
      <c r="T28" s="27">
        <v>2.2400000000000002</v>
      </c>
      <c r="U28" s="27">
        <v>3.56</v>
      </c>
      <c r="V28" s="27">
        <v>1.18</v>
      </c>
      <c r="W28" s="27">
        <v>1.93</v>
      </c>
      <c r="X28" s="27">
        <v>2.2400000000000002</v>
      </c>
      <c r="Y28" s="27">
        <v>19.489999999999998</v>
      </c>
      <c r="Z28" s="27">
        <v>4.7</v>
      </c>
      <c r="AA28" s="27">
        <v>2.8</v>
      </c>
      <c r="AB28" s="27">
        <v>1.2</v>
      </c>
      <c r="AC28" s="27">
        <v>2.92</v>
      </c>
      <c r="AD28" s="27">
        <v>2.2000000000000002</v>
      </c>
      <c r="AE28" s="29">
        <v>925.71</v>
      </c>
      <c r="AF28" s="29">
        <v>391600</v>
      </c>
      <c r="AG28" s="25">
        <v>3.3840000000003632</v>
      </c>
      <c r="AH28" s="29">
        <v>1299.9001895246049</v>
      </c>
      <c r="AI28" s="27" t="s">
        <v>869</v>
      </c>
      <c r="AJ28" s="27">
        <v>79.962353417356226</v>
      </c>
      <c r="AK28" s="27">
        <v>81.938620069593313</v>
      </c>
      <c r="AL28" s="27">
        <v>161.90097348694954</v>
      </c>
      <c r="AM28" s="27">
        <v>185.16705000000002</v>
      </c>
      <c r="AN28" s="27">
        <v>51.4</v>
      </c>
      <c r="AO28" s="30">
        <v>3.294</v>
      </c>
      <c r="AP28" s="27">
        <v>124.5</v>
      </c>
      <c r="AQ28" s="27">
        <v>130</v>
      </c>
      <c r="AR28" s="27">
        <v>93.3</v>
      </c>
      <c r="AS28" s="27">
        <v>9.52</v>
      </c>
      <c r="AT28" s="27">
        <v>519.16</v>
      </c>
      <c r="AU28" s="27">
        <v>5.49</v>
      </c>
      <c r="AV28" s="27">
        <v>10.39</v>
      </c>
      <c r="AW28" s="27">
        <v>4.1900000000000004</v>
      </c>
      <c r="AX28" s="27">
        <v>20.67</v>
      </c>
      <c r="AY28" s="27">
        <v>36.08</v>
      </c>
      <c r="AZ28" s="27">
        <v>2.44</v>
      </c>
      <c r="BA28" s="27">
        <v>1.78</v>
      </c>
      <c r="BB28" s="27">
        <v>15.44</v>
      </c>
      <c r="BC28" s="27">
        <v>36.659999999999997</v>
      </c>
      <c r="BD28" s="27">
        <v>25.88</v>
      </c>
      <c r="BE28" s="27">
        <v>38.39</v>
      </c>
      <c r="BF28" s="27">
        <v>80.42</v>
      </c>
      <c r="BG28" s="27">
        <v>7.9899999999999993</v>
      </c>
      <c r="BH28" s="27">
        <v>8.1300000000000008</v>
      </c>
      <c r="BI28" s="27">
        <v>17.670000000000002</v>
      </c>
      <c r="BJ28" s="27">
        <v>2.71</v>
      </c>
      <c r="BK28" s="27">
        <v>47.5</v>
      </c>
      <c r="BL28" s="27">
        <v>9.6999999999999993</v>
      </c>
      <c r="BM28" s="27">
        <v>7.65</v>
      </c>
    </row>
    <row r="29" spans="1:65" x14ac:dyDescent="0.2">
      <c r="A29" s="13">
        <v>3930620500</v>
      </c>
      <c r="B29" t="s">
        <v>529</v>
      </c>
      <c r="C29" t="s">
        <v>540</v>
      </c>
      <c r="D29" t="s">
        <v>541</v>
      </c>
      <c r="E29" s="27">
        <v>16.98</v>
      </c>
      <c r="F29" s="27">
        <v>4.2699999999999996</v>
      </c>
      <c r="G29" s="27">
        <v>4.1399999999999997</v>
      </c>
      <c r="H29" s="27">
        <v>1.95</v>
      </c>
      <c r="I29" s="27">
        <v>0.99</v>
      </c>
      <c r="J29" s="27">
        <v>2.54</v>
      </c>
      <c r="K29" s="27">
        <v>1.57</v>
      </c>
      <c r="L29" s="27">
        <v>1.06</v>
      </c>
      <c r="M29" s="27">
        <v>3.65</v>
      </c>
      <c r="N29" s="27">
        <v>2.92</v>
      </c>
      <c r="O29" s="27">
        <v>0.36</v>
      </c>
      <c r="P29" s="27">
        <v>1.75</v>
      </c>
      <c r="Q29" s="27">
        <v>4.09</v>
      </c>
      <c r="R29" s="27">
        <v>3.85</v>
      </c>
      <c r="S29" s="27">
        <v>3.96</v>
      </c>
      <c r="T29" s="27">
        <v>2.75</v>
      </c>
      <c r="U29" s="27">
        <v>4.22</v>
      </c>
      <c r="V29" s="27">
        <v>1.42</v>
      </c>
      <c r="W29" s="27">
        <v>1.83</v>
      </c>
      <c r="X29" s="27">
        <v>2.59</v>
      </c>
      <c r="Y29" s="27">
        <v>20.53</v>
      </c>
      <c r="Z29" s="27">
        <v>5.46</v>
      </c>
      <c r="AA29" s="27">
        <v>2.98</v>
      </c>
      <c r="AB29" s="27">
        <v>1.05</v>
      </c>
      <c r="AC29" s="27">
        <v>2.95</v>
      </c>
      <c r="AD29" s="27">
        <v>1.71</v>
      </c>
      <c r="AE29" s="29">
        <v>596.66999999999996</v>
      </c>
      <c r="AF29" s="29">
        <v>293917</v>
      </c>
      <c r="AG29" s="25">
        <v>3.6250000000003348</v>
      </c>
      <c r="AH29" s="29">
        <v>1005.3092290234241</v>
      </c>
      <c r="AI29" s="27" t="s">
        <v>869</v>
      </c>
      <c r="AJ29" s="27">
        <v>75.373277858333324</v>
      </c>
      <c r="AK29" s="27">
        <v>82.333361747975133</v>
      </c>
      <c r="AL29" s="27">
        <v>157.70663960630844</v>
      </c>
      <c r="AM29" s="27">
        <v>183.21975</v>
      </c>
      <c r="AN29" s="27">
        <v>59.98</v>
      </c>
      <c r="AO29" s="30">
        <v>3.2050000000000001</v>
      </c>
      <c r="AP29" s="27">
        <v>135</v>
      </c>
      <c r="AQ29" s="27">
        <v>126.8</v>
      </c>
      <c r="AR29" s="27">
        <v>121.5</v>
      </c>
      <c r="AS29" s="27">
        <v>10.58</v>
      </c>
      <c r="AT29" s="27">
        <v>496.86</v>
      </c>
      <c r="AU29" s="27">
        <v>5.31</v>
      </c>
      <c r="AV29" s="27">
        <v>11.69</v>
      </c>
      <c r="AW29" s="27">
        <v>4.29</v>
      </c>
      <c r="AX29" s="27">
        <v>14.25</v>
      </c>
      <c r="AY29" s="27">
        <v>35.67</v>
      </c>
      <c r="AZ29" s="27">
        <v>3.18</v>
      </c>
      <c r="BA29" s="27">
        <v>1.28</v>
      </c>
      <c r="BB29" s="27">
        <v>14.99</v>
      </c>
      <c r="BC29" s="27">
        <v>44.59</v>
      </c>
      <c r="BD29" s="27">
        <v>27.02</v>
      </c>
      <c r="BE29" s="27">
        <v>45</v>
      </c>
      <c r="BF29" s="27">
        <v>84.74</v>
      </c>
      <c r="BG29" s="27">
        <v>7.5</v>
      </c>
      <c r="BH29" s="27">
        <v>12.85</v>
      </c>
      <c r="BI29" s="27">
        <v>7.67</v>
      </c>
      <c r="BJ29" s="27">
        <v>2.4700000000000002</v>
      </c>
      <c r="BK29" s="27">
        <v>40.44</v>
      </c>
      <c r="BL29" s="27">
        <v>9.99</v>
      </c>
      <c r="BM29" s="27">
        <v>12.07</v>
      </c>
    </row>
    <row r="30" spans="1:65" x14ac:dyDescent="0.2">
      <c r="A30" s="13">
        <v>4021420200</v>
      </c>
      <c r="B30" t="s">
        <v>542</v>
      </c>
      <c r="C30" t="s">
        <v>543</v>
      </c>
      <c r="D30" t="s">
        <v>544</v>
      </c>
      <c r="E30" s="27">
        <v>16.98</v>
      </c>
      <c r="F30" s="27">
        <v>4.46</v>
      </c>
      <c r="G30" s="27">
        <v>4.7</v>
      </c>
      <c r="H30" s="27">
        <v>1.6</v>
      </c>
      <c r="I30" s="27">
        <v>1.1499999999999999</v>
      </c>
      <c r="J30" s="27">
        <v>2.48</v>
      </c>
      <c r="K30" s="27">
        <v>1.59</v>
      </c>
      <c r="L30" s="27">
        <v>1</v>
      </c>
      <c r="M30" s="27">
        <v>3.84</v>
      </c>
      <c r="N30" s="27">
        <v>2.5299999999999998</v>
      </c>
      <c r="O30" s="27">
        <v>0.51</v>
      </c>
      <c r="P30" s="27">
        <v>1.52</v>
      </c>
      <c r="Q30" s="27">
        <v>3.59</v>
      </c>
      <c r="R30" s="27">
        <v>3.74</v>
      </c>
      <c r="S30" s="27">
        <v>4.6399999999999997</v>
      </c>
      <c r="T30" s="27">
        <v>1.99</v>
      </c>
      <c r="U30" s="27">
        <v>3.14</v>
      </c>
      <c r="V30" s="27">
        <v>1.22</v>
      </c>
      <c r="W30" s="27">
        <v>2.1800000000000002</v>
      </c>
      <c r="X30" s="27">
        <v>1.99</v>
      </c>
      <c r="Y30" s="27">
        <v>19.149999999999999</v>
      </c>
      <c r="Z30" s="27">
        <v>4.22</v>
      </c>
      <c r="AA30" s="27">
        <v>2.76</v>
      </c>
      <c r="AB30" s="27">
        <v>0.8</v>
      </c>
      <c r="AC30" s="27">
        <v>2.5</v>
      </c>
      <c r="AD30" s="27">
        <v>1.74</v>
      </c>
      <c r="AE30" s="29">
        <v>930.75</v>
      </c>
      <c r="AF30" s="29">
        <v>324105</v>
      </c>
      <c r="AG30" s="25">
        <v>4.1249999999999512</v>
      </c>
      <c r="AH30" s="29">
        <v>1178.0805116344814</v>
      </c>
      <c r="AI30" s="27" t="s">
        <v>869</v>
      </c>
      <c r="AJ30" s="27">
        <v>95.80342577402287</v>
      </c>
      <c r="AK30" s="27">
        <v>67.791491736028405</v>
      </c>
      <c r="AL30" s="27">
        <v>163.59491751005129</v>
      </c>
      <c r="AM30" s="27">
        <v>193.41629999999998</v>
      </c>
      <c r="AN30" s="27">
        <v>50.36</v>
      </c>
      <c r="AO30" s="30">
        <v>2.76</v>
      </c>
      <c r="AP30" s="27">
        <v>137</v>
      </c>
      <c r="AQ30" s="27">
        <v>150</v>
      </c>
      <c r="AR30" s="27">
        <v>85</v>
      </c>
      <c r="AS30" s="27">
        <v>10.68</v>
      </c>
      <c r="AT30" s="27">
        <v>482</v>
      </c>
      <c r="AU30" s="27">
        <v>3.79</v>
      </c>
      <c r="AV30" s="27">
        <v>10</v>
      </c>
      <c r="AW30" s="27">
        <v>3.99</v>
      </c>
      <c r="AX30" s="27">
        <v>18.5</v>
      </c>
      <c r="AY30" s="27">
        <v>35</v>
      </c>
      <c r="AZ30" s="27">
        <v>1.78</v>
      </c>
      <c r="BA30" s="27">
        <v>1.33</v>
      </c>
      <c r="BB30" s="27">
        <v>13</v>
      </c>
      <c r="BC30" s="27">
        <v>29.74</v>
      </c>
      <c r="BD30" s="27">
        <v>26.99</v>
      </c>
      <c r="BE30" s="27">
        <v>37.130000000000003</v>
      </c>
      <c r="BF30" s="27">
        <v>75</v>
      </c>
      <c r="BG30" s="27">
        <v>16.989999999999998</v>
      </c>
      <c r="BH30" s="27">
        <v>6.09</v>
      </c>
      <c r="BI30" s="27">
        <v>13.5</v>
      </c>
      <c r="BJ30" s="27">
        <v>2.27</v>
      </c>
      <c r="BK30" s="27">
        <v>49.5</v>
      </c>
      <c r="BL30" s="27">
        <v>9.86</v>
      </c>
      <c r="BM30" s="27">
        <v>10.49</v>
      </c>
    </row>
    <row r="31" spans="1:65" x14ac:dyDescent="0.2">
      <c r="A31" s="13">
        <v>3833500800</v>
      </c>
      <c r="B31" t="s">
        <v>522</v>
      </c>
      <c r="C31" t="s">
        <v>527</v>
      </c>
      <c r="D31" t="s">
        <v>528</v>
      </c>
      <c r="E31" s="27">
        <v>16.649999999999999</v>
      </c>
      <c r="F31" s="27">
        <v>4.68</v>
      </c>
      <c r="G31" s="27">
        <v>5.88</v>
      </c>
      <c r="H31" s="27">
        <v>1.52</v>
      </c>
      <c r="I31" s="27">
        <v>1.17</v>
      </c>
      <c r="J31" s="27">
        <v>2.69</v>
      </c>
      <c r="K31" s="27">
        <v>1.74</v>
      </c>
      <c r="L31" s="27">
        <v>1.76</v>
      </c>
      <c r="M31" s="27">
        <v>3.82</v>
      </c>
      <c r="N31" s="27">
        <v>2.65</v>
      </c>
      <c r="O31" s="27">
        <v>0.51</v>
      </c>
      <c r="P31" s="27">
        <v>1.58</v>
      </c>
      <c r="Q31" s="27">
        <v>4.09</v>
      </c>
      <c r="R31" s="27">
        <v>4.22</v>
      </c>
      <c r="S31" s="27">
        <v>4.2300000000000004</v>
      </c>
      <c r="T31" s="27">
        <v>2.5499999999999998</v>
      </c>
      <c r="U31" s="27">
        <v>4.82</v>
      </c>
      <c r="V31" s="27">
        <v>1.63</v>
      </c>
      <c r="W31" s="27">
        <v>2.1800000000000002</v>
      </c>
      <c r="X31" s="27">
        <v>2.2400000000000002</v>
      </c>
      <c r="Y31" s="27">
        <v>20.239999999999998</v>
      </c>
      <c r="Z31" s="27">
        <v>4.84</v>
      </c>
      <c r="AA31" s="27">
        <v>2.85</v>
      </c>
      <c r="AB31" s="27">
        <v>1.42</v>
      </c>
      <c r="AC31" s="27">
        <v>3.56</v>
      </c>
      <c r="AD31" s="27">
        <v>2.25</v>
      </c>
      <c r="AE31" s="29">
        <v>960</v>
      </c>
      <c r="AF31" s="29">
        <v>382450</v>
      </c>
      <c r="AG31" s="25">
        <v>3.541666666667012</v>
      </c>
      <c r="AH31" s="29">
        <v>1294.7092914367058</v>
      </c>
      <c r="AI31" s="27" t="s">
        <v>869</v>
      </c>
      <c r="AJ31" s="27">
        <v>88.560973821125017</v>
      </c>
      <c r="AK31" s="27">
        <v>82.687161678559178</v>
      </c>
      <c r="AL31" s="27">
        <v>171.2481354996842</v>
      </c>
      <c r="AM31" s="27">
        <v>192.66705000000002</v>
      </c>
      <c r="AN31" s="27">
        <v>74</v>
      </c>
      <c r="AO31" s="30">
        <v>3.19</v>
      </c>
      <c r="AP31" s="27">
        <v>120</v>
      </c>
      <c r="AQ31" s="27">
        <v>154.4</v>
      </c>
      <c r="AR31" s="27">
        <v>102</v>
      </c>
      <c r="AS31" s="27">
        <v>10.76</v>
      </c>
      <c r="AT31" s="27">
        <v>598.96</v>
      </c>
      <c r="AU31" s="27">
        <v>5.29</v>
      </c>
      <c r="AV31" s="27">
        <v>10.59</v>
      </c>
      <c r="AW31" s="27">
        <v>4.99</v>
      </c>
      <c r="AX31" s="27">
        <v>19</v>
      </c>
      <c r="AY31" s="27">
        <v>39.5</v>
      </c>
      <c r="AZ31" s="27">
        <v>2.08</v>
      </c>
      <c r="BA31" s="27">
        <v>1.37</v>
      </c>
      <c r="BB31" s="27">
        <v>16.989999999999998</v>
      </c>
      <c r="BC31" s="27">
        <v>40</v>
      </c>
      <c r="BD31" s="27">
        <v>42</v>
      </c>
      <c r="BE31" s="27">
        <v>50</v>
      </c>
      <c r="BF31" s="27">
        <v>80</v>
      </c>
      <c r="BG31" s="27">
        <v>18</v>
      </c>
      <c r="BH31" s="27">
        <v>13.29</v>
      </c>
      <c r="BI31" s="27">
        <v>6</v>
      </c>
      <c r="BJ31" s="27">
        <v>2.29</v>
      </c>
      <c r="BK31" s="27">
        <v>55.75</v>
      </c>
      <c r="BL31" s="27">
        <v>8.42</v>
      </c>
      <c r="BM31" s="27">
        <v>12.32</v>
      </c>
    </row>
    <row r="32" spans="1:65" x14ac:dyDescent="0.2">
      <c r="A32" s="13">
        <v>5520740250</v>
      </c>
      <c r="B32" t="s">
        <v>706</v>
      </c>
      <c r="C32" t="s">
        <v>707</v>
      </c>
      <c r="D32" t="s">
        <v>708</v>
      </c>
      <c r="E32" s="27">
        <v>16.61</v>
      </c>
      <c r="F32" s="27">
        <v>4.9400000000000004</v>
      </c>
      <c r="G32" s="27">
        <v>4.6399999999999997</v>
      </c>
      <c r="H32" s="27">
        <v>1.71</v>
      </c>
      <c r="I32" s="27">
        <v>0.99</v>
      </c>
      <c r="J32" s="27">
        <v>2.27</v>
      </c>
      <c r="K32" s="27">
        <v>1.1599999999999999</v>
      </c>
      <c r="L32" s="27">
        <v>1.1599999999999999</v>
      </c>
      <c r="M32" s="27">
        <v>3.76</v>
      </c>
      <c r="N32" s="27">
        <v>2.79</v>
      </c>
      <c r="O32" s="27">
        <v>0.59</v>
      </c>
      <c r="P32" s="27">
        <v>1.79</v>
      </c>
      <c r="Q32" s="27">
        <v>3.69</v>
      </c>
      <c r="R32" s="27">
        <v>3.24</v>
      </c>
      <c r="S32" s="27">
        <v>4.03</v>
      </c>
      <c r="T32" s="27">
        <v>3.01</v>
      </c>
      <c r="U32" s="27">
        <v>3.69</v>
      </c>
      <c r="V32" s="27">
        <v>1.25</v>
      </c>
      <c r="W32" s="27">
        <v>1.86</v>
      </c>
      <c r="X32" s="27">
        <v>1.77</v>
      </c>
      <c r="Y32" s="27">
        <v>17.690000000000001</v>
      </c>
      <c r="Z32" s="27">
        <v>5.22</v>
      </c>
      <c r="AA32" s="27">
        <v>3.06</v>
      </c>
      <c r="AB32" s="27">
        <v>1.55</v>
      </c>
      <c r="AC32" s="27">
        <v>3.44</v>
      </c>
      <c r="AD32" s="27">
        <v>2.09</v>
      </c>
      <c r="AE32" s="29">
        <v>1220</v>
      </c>
      <c r="AF32" s="29">
        <v>352600</v>
      </c>
      <c r="AG32" s="25">
        <v>3.7960000000000176</v>
      </c>
      <c r="AH32" s="29">
        <v>1231.6221232863031</v>
      </c>
      <c r="AI32" s="27" t="s">
        <v>869</v>
      </c>
      <c r="AJ32" s="27">
        <v>102.35592827285909</v>
      </c>
      <c r="AK32" s="27">
        <v>88.539027972832557</v>
      </c>
      <c r="AL32" s="27">
        <v>190.89495624569165</v>
      </c>
      <c r="AM32" s="27">
        <v>183.81704999999999</v>
      </c>
      <c r="AN32" s="27">
        <v>56</v>
      </c>
      <c r="AO32" s="30">
        <v>3.278</v>
      </c>
      <c r="AP32" s="27">
        <v>147</v>
      </c>
      <c r="AQ32" s="27">
        <v>178.28</v>
      </c>
      <c r="AR32" s="27">
        <v>98.33</v>
      </c>
      <c r="AS32" s="27">
        <v>11.73</v>
      </c>
      <c r="AT32" s="27">
        <v>469.7</v>
      </c>
      <c r="AU32" s="27">
        <v>4.49</v>
      </c>
      <c r="AV32" s="27">
        <v>12.3</v>
      </c>
      <c r="AW32" s="27">
        <v>4.21</v>
      </c>
      <c r="AX32" s="27">
        <v>19.32</v>
      </c>
      <c r="AY32" s="27">
        <v>43.58</v>
      </c>
      <c r="AZ32" s="27">
        <v>2.76</v>
      </c>
      <c r="BA32" s="27">
        <v>1.64</v>
      </c>
      <c r="BB32" s="27">
        <v>15</v>
      </c>
      <c r="BC32" s="27">
        <v>39.83</v>
      </c>
      <c r="BD32" s="27">
        <v>39.33</v>
      </c>
      <c r="BE32" s="27">
        <v>44.26</v>
      </c>
      <c r="BF32" s="27">
        <v>90.98</v>
      </c>
      <c r="BG32" s="27">
        <v>19.933333333333334</v>
      </c>
      <c r="BH32" s="27">
        <v>9</v>
      </c>
      <c r="BI32" s="27">
        <v>15</v>
      </c>
      <c r="BJ32" s="27">
        <v>3.59</v>
      </c>
      <c r="BK32" s="27">
        <v>66.75</v>
      </c>
      <c r="BL32" s="27">
        <v>8.49</v>
      </c>
      <c r="BM32" s="27">
        <v>11.99</v>
      </c>
    </row>
    <row r="33" spans="1:65" x14ac:dyDescent="0.2">
      <c r="A33" s="13">
        <v>2338860500</v>
      </c>
      <c r="B33" t="s">
        <v>415</v>
      </c>
      <c r="C33" t="s">
        <v>416</v>
      </c>
      <c r="D33" t="s">
        <v>417</v>
      </c>
      <c r="E33" s="27">
        <v>16.489999999999998</v>
      </c>
      <c r="F33" s="27">
        <v>4.03</v>
      </c>
      <c r="G33" s="27">
        <v>5.24</v>
      </c>
      <c r="H33" s="27">
        <v>0.89</v>
      </c>
      <c r="I33" s="27">
        <v>1.39</v>
      </c>
      <c r="J33" s="27">
        <v>2.54</v>
      </c>
      <c r="K33" s="27">
        <v>1.69</v>
      </c>
      <c r="L33" s="27">
        <v>1.34</v>
      </c>
      <c r="M33" s="27">
        <v>4.24</v>
      </c>
      <c r="N33" s="27">
        <v>4.49</v>
      </c>
      <c r="O33" s="27">
        <v>0.56000000000000005</v>
      </c>
      <c r="P33" s="27">
        <v>1.99</v>
      </c>
      <c r="Q33" s="27">
        <v>4.34</v>
      </c>
      <c r="R33" s="27">
        <v>3.49</v>
      </c>
      <c r="S33" s="27">
        <v>4.24</v>
      </c>
      <c r="T33" s="27">
        <v>3.52</v>
      </c>
      <c r="U33" s="27">
        <v>4.6399999999999997</v>
      </c>
      <c r="V33" s="27">
        <v>1.54</v>
      </c>
      <c r="W33" s="27">
        <v>2.2400000000000002</v>
      </c>
      <c r="X33" s="27">
        <v>2.29</v>
      </c>
      <c r="Y33" s="27">
        <v>20.420000000000002</v>
      </c>
      <c r="Z33" s="27">
        <v>4.99</v>
      </c>
      <c r="AA33" s="27">
        <v>3.04</v>
      </c>
      <c r="AB33" s="27">
        <v>1.25</v>
      </c>
      <c r="AC33" s="27">
        <v>2.99</v>
      </c>
      <c r="AD33" s="27">
        <v>1.95</v>
      </c>
      <c r="AE33" s="29">
        <v>1932.33</v>
      </c>
      <c r="AF33" s="29">
        <v>535000</v>
      </c>
      <c r="AG33" s="25">
        <v>3.5046666666668482</v>
      </c>
      <c r="AH33" s="29">
        <v>1802.8372201323116</v>
      </c>
      <c r="AI33" s="27" t="s">
        <v>869</v>
      </c>
      <c r="AJ33" s="27">
        <v>87.786378858333322</v>
      </c>
      <c r="AK33" s="27">
        <v>124.00297803843735</v>
      </c>
      <c r="AL33" s="27">
        <v>211.78935689677067</v>
      </c>
      <c r="AM33" s="27">
        <v>174.75704999999999</v>
      </c>
      <c r="AN33" s="27">
        <v>68.349999999999994</v>
      </c>
      <c r="AO33" s="30">
        <v>3.2639999999999998</v>
      </c>
      <c r="AP33" s="27">
        <v>154.22</v>
      </c>
      <c r="AQ33" s="27">
        <v>143</v>
      </c>
      <c r="AR33" s="27">
        <v>106</v>
      </c>
      <c r="AS33" s="27">
        <v>10.09</v>
      </c>
      <c r="AT33" s="27">
        <v>398.48</v>
      </c>
      <c r="AU33" s="27">
        <v>7.19</v>
      </c>
      <c r="AV33" s="27">
        <v>11.29</v>
      </c>
      <c r="AW33" s="27">
        <v>4.24</v>
      </c>
      <c r="AX33" s="27">
        <v>31.25</v>
      </c>
      <c r="AY33" s="27">
        <v>52</v>
      </c>
      <c r="AZ33" s="27">
        <v>2.64</v>
      </c>
      <c r="BA33" s="27">
        <v>1.29</v>
      </c>
      <c r="BB33" s="27">
        <v>18.45</v>
      </c>
      <c r="BC33" s="27">
        <v>39.409999999999997</v>
      </c>
      <c r="BD33" s="27">
        <v>28</v>
      </c>
      <c r="BE33" s="27">
        <v>27.82</v>
      </c>
      <c r="BF33" s="27">
        <v>115.55</v>
      </c>
      <c r="BG33" s="27">
        <v>8.25</v>
      </c>
      <c r="BH33" s="27">
        <v>11.9</v>
      </c>
      <c r="BI33" s="27">
        <v>16</v>
      </c>
      <c r="BJ33" s="27">
        <v>2.29</v>
      </c>
      <c r="BK33" s="27">
        <v>82.01</v>
      </c>
      <c r="BL33" s="27">
        <v>9.99</v>
      </c>
      <c r="BM33" s="27">
        <v>11.16</v>
      </c>
    </row>
    <row r="34" spans="1:65" x14ac:dyDescent="0.2">
      <c r="A34" s="13">
        <v>4639660800</v>
      </c>
      <c r="B34" t="s">
        <v>582</v>
      </c>
      <c r="C34" t="s">
        <v>886</v>
      </c>
      <c r="D34" t="s">
        <v>887</v>
      </c>
      <c r="E34" s="27">
        <v>16.489999999999998</v>
      </c>
      <c r="F34" s="27">
        <v>4.99</v>
      </c>
      <c r="G34" s="27">
        <v>3.99</v>
      </c>
      <c r="H34" s="27">
        <v>3.49</v>
      </c>
      <c r="I34" s="27">
        <v>1</v>
      </c>
      <c r="J34" s="27">
        <v>3.5</v>
      </c>
      <c r="K34" s="27">
        <v>1.69</v>
      </c>
      <c r="L34" s="27">
        <v>1.29</v>
      </c>
      <c r="M34" s="27">
        <v>4.99</v>
      </c>
      <c r="N34" s="27">
        <v>4.99</v>
      </c>
      <c r="O34" s="27">
        <v>0.59</v>
      </c>
      <c r="P34" s="27">
        <v>1.79</v>
      </c>
      <c r="Q34" s="27">
        <v>4.49</v>
      </c>
      <c r="R34" s="27">
        <v>4.29</v>
      </c>
      <c r="S34" s="27">
        <v>6.99</v>
      </c>
      <c r="T34" s="27">
        <v>3.29</v>
      </c>
      <c r="U34" s="27">
        <v>4.99</v>
      </c>
      <c r="V34" s="27">
        <v>1.29</v>
      </c>
      <c r="W34" s="27">
        <v>1.29</v>
      </c>
      <c r="X34" s="27">
        <v>1.25</v>
      </c>
      <c r="Y34" s="27">
        <v>21.04</v>
      </c>
      <c r="Z34" s="27">
        <v>7.99</v>
      </c>
      <c r="AA34" s="27">
        <v>3.49</v>
      </c>
      <c r="AB34" s="27">
        <v>2.69</v>
      </c>
      <c r="AC34" s="27">
        <v>3.49</v>
      </c>
      <c r="AD34" s="27">
        <v>2.29</v>
      </c>
      <c r="AE34" s="29">
        <v>1045</v>
      </c>
      <c r="AF34" s="29">
        <v>366200</v>
      </c>
      <c r="AG34" s="25">
        <v>3.7499999999999698</v>
      </c>
      <c r="AH34" s="29">
        <v>1271.9469722528443</v>
      </c>
      <c r="AI34" s="27" t="s">
        <v>869</v>
      </c>
      <c r="AJ34" s="27">
        <v>74.73</v>
      </c>
      <c r="AK34" s="27">
        <v>80.05</v>
      </c>
      <c r="AL34" s="27">
        <v>154.78</v>
      </c>
      <c r="AM34" s="27">
        <v>178.56</v>
      </c>
      <c r="AN34" s="27">
        <v>60</v>
      </c>
      <c r="AO34" s="30">
        <v>3.1930000000000001</v>
      </c>
      <c r="AP34" s="27">
        <v>140</v>
      </c>
      <c r="AQ34" s="27">
        <v>110</v>
      </c>
      <c r="AR34" s="27">
        <v>90.33</v>
      </c>
      <c r="AS34" s="27">
        <v>9.99</v>
      </c>
      <c r="AT34" s="27">
        <v>262.83999999999997</v>
      </c>
      <c r="AU34" s="27">
        <v>5.05</v>
      </c>
      <c r="AV34" s="27">
        <v>11.49</v>
      </c>
      <c r="AW34" s="27">
        <v>4.29</v>
      </c>
      <c r="AX34" s="27">
        <v>21</v>
      </c>
      <c r="AY34" s="27">
        <v>38</v>
      </c>
      <c r="AZ34" s="27">
        <v>2.79</v>
      </c>
      <c r="BA34" s="27">
        <v>1.29</v>
      </c>
      <c r="BB34" s="27">
        <v>11.6</v>
      </c>
      <c r="BC34" s="27">
        <v>20.99</v>
      </c>
      <c r="BD34" s="27">
        <v>16.989999999999998</v>
      </c>
      <c r="BE34" s="27">
        <v>21.54</v>
      </c>
      <c r="BF34" s="27">
        <v>65</v>
      </c>
      <c r="BG34" s="27">
        <v>20.833333333333332</v>
      </c>
      <c r="BH34" s="27">
        <v>7</v>
      </c>
      <c r="BI34" s="27">
        <v>16.989999999999998</v>
      </c>
      <c r="BJ34" s="27">
        <v>2.99</v>
      </c>
      <c r="BK34" s="27">
        <v>50</v>
      </c>
      <c r="BL34" s="27">
        <v>9.48</v>
      </c>
      <c r="BM34" s="27">
        <v>8.48</v>
      </c>
    </row>
    <row r="35" spans="1:65" x14ac:dyDescent="0.2">
      <c r="A35" s="13">
        <v>5616940300</v>
      </c>
      <c r="B35" t="s">
        <v>719</v>
      </c>
      <c r="C35" t="s">
        <v>894</v>
      </c>
      <c r="D35" t="s">
        <v>895</v>
      </c>
      <c r="E35" s="27">
        <v>16.34</v>
      </c>
      <c r="F35" s="27">
        <v>6.99</v>
      </c>
      <c r="G35" s="27">
        <v>4.5599999999999996</v>
      </c>
      <c r="H35" s="27">
        <v>1.74</v>
      </c>
      <c r="I35" s="27">
        <v>1</v>
      </c>
      <c r="J35" s="27">
        <v>2.67</v>
      </c>
      <c r="K35" s="27">
        <v>1.48</v>
      </c>
      <c r="L35" s="27">
        <v>1.1399999999999999</v>
      </c>
      <c r="M35" s="27">
        <v>4.24</v>
      </c>
      <c r="N35" s="27">
        <v>3.75</v>
      </c>
      <c r="O35" s="27">
        <v>0.94</v>
      </c>
      <c r="P35" s="27">
        <v>1.79</v>
      </c>
      <c r="Q35" s="27">
        <v>3.53</v>
      </c>
      <c r="R35" s="27">
        <v>3.76</v>
      </c>
      <c r="S35" s="27">
        <v>4</v>
      </c>
      <c r="T35" s="27">
        <v>3.67</v>
      </c>
      <c r="U35" s="27">
        <v>4.99</v>
      </c>
      <c r="V35" s="27">
        <v>1.24</v>
      </c>
      <c r="W35" s="27">
        <v>1.88</v>
      </c>
      <c r="X35" s="27">
        <v>1.89</v>
      </c>
      <c r="Y35" s="27">
        <v>22.44</v>
      </c>
      <c r="Z35" s="27">
        <v>5.95</v>
      </c>
      <c r="AA35" s="27">
        <v>2.6</v>
      </c>
      <c r="AB35" s="27">
        <v>1.97</v>
      </c>
      <c r="AC35" s="27">
        <v>3.09</v>
      </c>
      <c r="AD35" s="27">
        <v>2.15</v>
      </c>
      <c r="AE35" s="29">
        <v>1018.33</v>
      </c>
      <c r="AF35" s="29">
        <v>392483</v>
      </c>
      <c r="AG35" s="25">
        <v>4.687500000000008</v>
      </c>
      <c r="AH35" s="29">
        <v>1524.4631147292037</v>
      </c>
      <c r="AI35" s="27" t="s">
        <v>869</v>
      </c>
      <c r="AJ35" s="27">
        <v>67.796509066666673</v>
      </c>
      <c r="AK35" s="27">
        <v>58.030249738312797</v>
      </c>
      <c r="AL35" s="27">
        <v>125.82675880497948</v>
      </c>
      <c r="AM35" s="27">
        <v>173.7901</v>
      </c>
      <c r="AN35" s="27">
        <v>45.6</v>
      </c>
      <c r="AO35" s="30">
        <v>3.16</v>
      </c>
      <c r="AP35" s="27">
        <v>155</v>
      </c>
      <c r="AQ35" s="27">
        <v>110</v>
      </c>
      <c r="AR35" s="27">
        <v>110</v>
      </c>
      <c r="AS35" s="27">
        <v>9.2899999999999991</v>
      </c>
      <c r="AT35" s="27">
        <v>261.70999999999998</v>
      </c>
      <c r="AU35" s="27">
        <v>5.34</v>
      </c>
      <c r="AV35" s="27">
        <v>11.99</v>
      </c>
      <c r="AW35" s="27">
        <v>4.3899999999999997</v>
      </c>
      <c r="AX35" s="27">
        <v>25</v>
      </c>
      <c r="AY35" s="27">
        <v>26</v>
      </c>
      <c r="AZ35" s="27">
        <v>1.67</v>
      </c>
      <c r="BA35" s="27">
        <v>0.98</v>
      </c>
      <c r="BB35" s="27">
        <v>13</v>
      </c>
      <c r="BC35" s="27">
        <v>55</v>
      </c>
      <c r="BD35" s="27">
        <v>24</v>
      </c>
      <c r="BE35" s="27">
        <v>36.99</v>
      </c>
      <c r="BF35" s="27">
        <v>61</v>
      </c>
      <c r="BG35" s="27">
        <v>12.058333333333332</v>
      </c>
      <c r="BH35" s="27">
        <v>8.32</v>
      </c>
      <c r="BI35" s="27">
        <v>15</v>
      </c>
      <c r="BJ35" s="27">
        <v>2.27</v>
      </c>
      <c r="BK35" s="27">
        <v>38</v>
      </c>
      <c r="BL35" s="27">
        <v>9.98</v>
      </c>
      <c r="BM35" s="27">
        <v>9.48</v>
      </c>
    </row>
    <row r="36" spans="1:65" x14ac:dyDescent="0.2">
      <c r="A36" s="13">
        <v>227940400</v>
      </c>
      <c r="B36" t="s">
        <v>203</v>
      </c>
      <c r="C36" t="s">
        <v>208</v>
      </c>
      <c r="D36" t="s">
        <v>209</v>
      </c>
      <c r="E36" s="27">
        <v>16.32</v>
      </c>
      <c r="F36" s="27">
        <v>6.28</v>
      </c>
      <c r="G36" s="27">
        <v>5.38</v>
      </c>
      <c r="H36" s="27">
        <v>2.06</v>
      </c>
      <c r="I36" s="27">
        <v>1.66</v>
      </c>
      <c r="J36" s="27">
        <v>3.59</v>
      </c>
      <c r="K36" s="27">
        <v>2.19</v>
      </c>
      <c r="L36" s="27">
        <v>1.39</v>
      </c>
      <c r="M36" s="27">
        <v>4.66</v>
      </c>
      <c r="N36" s="27">
        <v>4.32</v>
      </c>
      <c r="O36" s="27">
        <v>0.99</v>
      </c>
      <c r="P36" s="27">
        <v>2.64</v>
      </c>
      <c r="Q36" s="27">
        <v>6.02</v>
      </c>
      <c r="R36" s="27">
        <v>4.71</v>
      </c>
      <c r="S36" s="27">
        <v>5.89</v>
      </c>
      <c r="T36" s="27">
        <v>3.26</v>
      </c>
      <c r="U36" s="27">
        <v>5.26</v>
      </c>
      <c r="V36" s="27">
        <v>1.66</v>
      </c>
      <c r="W36" s="27">
        <v>2.5099999999999998</v>
      </c>
      <c r="X36" s="27">
        <v>2.88</v>
      </c>
      <c r="Y36" s="27">
        <v>21.25</v>
      </c>
      <c r="Z36" s="27">
        <v>8.16</v>
      </c>
      <c r="AA36" s="27">
        <v>3.82</v>
      </c>
      <c r="AB36" s="27">
        <v>2.12</v>
      </c>
      <c r="AC36" s="27">
        <v>4.79</v>
      </c>
      <c r="AD36" s="27">
        <v>2.89</v>
      </c>
      <c r="AE36" s="29">
        <v>1566.33</v>
      </c>
      <c r="AF36" s="29">
        <v>665665</v>
      </c>
      <c r="AG36" s="25">
        <v>3.6750000000001353</v>
      </c>
      <c r="AH36" s="29">
        <v>2290.9033532966641</v>
      </c>
      <c r="AI36" s="27" t="s">
        <v>869</v>
      </c>
      <c r="AJ36" s="27">
        <v>102.19618466666667</v>
      </c>
      <c r="AK36" s="27">
        <v>168.69166666666666</v>
      </c>
      <c r="AL36" s="27">
        <v>270.88785133333334</v>
      </c>
      <c r="AM36" s="27">
        <v>196.05855</v>
      </c>
      <c r="AN36" s="27">
        <v>70.680000000000007</v>
      </c>
      <c r="AO36" s="30">
        <v>3.609</v>
      </c>
      <c r="AP36" s="27">
        <v>208.5</v>
      </c>
      <c r="AQ36" s="27">
        <v>227.67</v>
      </c>
      <c r="AR36" s="27">
        <v>160</v>
      </c>
      <c r="AS36" s="27">
        <v>11.61</v>
      </c>
      <c r="AT36" s="27">
        <v>463</v>
      </c>
      <c r="AU36" s="27">
        <v>5.49</v>
      </c>
      <c r="AV36" s="27">
        <v>11.99</v>
      </c>
      <c r="AW36" s="27">
        <v>3.41</v>
      </c>
      <c r="AX36" s="27">
        <v>20.5</v>
      </c>
      <c r="AY36" s="27">
        <v>51</v>
      </c>
      <c r="AZ36" s="27">
        <v>3.49</v>
      </c>
      <c r="BA36" s="27">
        <v>1.49</v>
      </c>
      <c r="BB36" s="27">
        <v>16</v>
      </c>
      <c r="BC36" s="27">
        <v>50</v>
      </c>
      <c r="BD36" s="27">
        <v>41.25</v>
      </c>
      <c r="BE36" s="27">
        <v>45</v>
      </c>
      <c r="BF36" s="27">
        <v>55</v>
      </c>
      <c r="BG36" s="27">
        <v>10.954166666666666</v>
      </c>
      <c r="BH36" s="27">
        <v>12.25</v>
      </c>
      <c r="BI36" s="27">
        <v>13.91</v>
      </c>
      <c r="BJ36" s="27">
        <v>3.49</v>
      </c>
      <c r="BK36" s="27">
        <v>72.36</v>
      </c>
      <c r="BL36" s="27">
        <v>9.99</v>
      </c>
      <c r="BM36" s="27">
        <v>11.66</v>
      </c>
    </row>
    <row r="37" spans="1:65" x14ac:dyDescent="0.2">
      <c r="A37" s="13">
        <v>429420400</v>
      </c>
      <c r="B37" t="s">
        <v>210</v>
      </c>
      <c r="C37" t="s">
        <v>213</v>
      </c>
      <c r="D37" t="s">
        <v>215</v>
      </c>
      <c r="E37" s="27">
        <v>16.32</v>
      </c>
      <c r="F37" s="27">
        <v>5.82</v>
      </c>
      <c r="G37" s="27">
        <v>4.66</v>
      </c>
      <c r="H37" s="27">
        <v>1.52</v>
      </c>
      <c r="I37" s="27">
        <v>1.61</v>
      </c>
      <c r="J37" s="27">
        <v>1.99</v>
      </c>
      <c r="K37" s="27">
        <v>2.4900000000000002</v>
      </c>
      <c r="L37" s="27">
        <v>1.66</v>
      </c>
      <c r="M37" s="27">
        <v>6.16</v>
      </c>
      <c r="N37" s="27">
        <v>4.66</v>
      </c>
      <c r="O37" s="27">
        <v>0.57999999999999996</v>
      </c>
      <c r="P37" s="27">
        <v>1.08</v>
      </c>
      <c r="Q37" s="27">
        <v>4.82</v>
      </c>
      <c r="R37" s="27">
        <v>4.66</v>
      </c>
      <c r="S37" s="27">
        <v>5.99</v>
      </c>
      <c r="T37" s="27">
        <v>4.09</v>
      </c>
      <c r="U37" s="27">
        <v>5.32</v>
      </c>
      <c r="V37" s="27">
        <v>1.74</v>
      </c>
      <c r="W37" s="27">
        <v>2.0299999999999998</v>
      </c>
      <c r="X37" s="27">
        <v>2.2599999999999998</v>
      </c>
      <c r="Y37" s="27">
        <v>22.48</v>
      </c>
      <c r="Z37" s="27">
        <v>5.46</v>
      </c>
      <c r="AA37" s="27">
        <v>3.46</v>
      </c>
      <c r="AB37" s="27">
        <v>1.66</v>
      </c>
      <c r="AC37" s="27">
        <v>3.82</v>
      </c>
      <c r="AD37" s="27">
        <v>2.39</v>
      </c>
      <c r="AE37" s="29">
        <v>1300</v>
      </c>
      <c r="AF37" s="29">
        <v>1003000</v>
      </c>
      <c r="AG37" s="25">
        <v>3.7650000000001667</v>
      </c>
      <c r="AH37" s="29">
        <v>3490.1929593941204</v>
      </c>
      <c r="AI37" s="27">
        <v>147.64878145250921</v>
      </c>
      <c r="AJ37" s="27" t="s">
        <v>869</v>
      </c>
      <c r="AK37" s="27" t="s">
        <v>869</v>
      </c>
      <c r="AL37" s="27">
        <v>147.64878145250921</v>
      </c>
      <c r="AM37" s="27">
        <v>181.4838</v>
      </c>
      <c r="AN37" s="27">
        <v>30</v>
      </c>
      <c r="AO37" s="30">
        <v>3.49</v>
      </c>
      <c r="AP37" s="27">
        <v>100</v>
      </c>
      <c r="AQ37" s="27">
        <v>100</v>
      </c>
      <c r="AR37" s="27">
        <v>110</v>
      </c>
      <c r="AS37" s="27">
        <v>11.16</v>
      </c>
      <c r="AT37" s="27">
        <v>467.16</v>
      </c>
      <c r="AU37" s="27">
        <v>6.99</v>
      </c>
      <c r="AV37" s="27">
        <v>11.49</v>
      </c>
      <c r="AW37" s="27">
        <v>4.59</v>
      </c>
      <c r="AX37" s="27">
        <v>17.5</v>
      </c>
      <c r="AY37" s="27">
        <v>42.5</v>
      </c>
      <c r="AZ37" s="27">
        <v>2.4900000000000002</v>
      </c>
      <c r="BA37" s="27">
        <v>1.33</v>
      </c>
      <c r="BB37" s="27">
        <v>15</v>
      </c>
      <c r="BC37" s="27">
        <v>50</v>
      </c>
      <c r="BD37" s="27">
        <v>42.75</v>
      </c>
      <c r="BE37" s="27">
        <v>44.75</v>
      </c>
      <c r="BF37" s="27">
        <v>77.5</v>
      </c>
      <c r="BG37" s="27">
        <v>10</v>
      </c>
      <c r="BH37" s="27">
        <v>9.8800000000000008</v>
      </c>
      <c r="BI37" s="27">
        <v>19</v>
      </c>
      <c r="BJ37" s="27">
        <v>3.99</v>
      </c>
      <c r="BK37" s="27">
        <v>67</v>
      </c>
      <c r="BL37" s="27">
        <v>11.99</v>
      </c>
      <c r="BM37" s="27">
        <v>11.43</v>
      </c>
    </row>
    <row r="38" spans="1:65" x14ac:dyDescent="0.2">
      <c r="A38" s="13">
        <v>2731860500</v>
      </c>
      <c r="B38" t="s">
        <v>434</v>
      </c>
      <c r="C38" t="s">
        <v>435</v>
      </c>
      <c r="D38" t="s">
        <v>436</v>
      </c>
      <c r="E38" s="27">
        <v>16.190000000000001</v>
      </c>
      <c r="F38" s="27">
        <v>4.63</v>
      </c>
      <c r="G38" s="27">
        <v>5.07</v>
      </c>
      <c r="H38" s="27">
        <v>1.78</v>
      </c>
      <c r="I38" s="27">
        <v>0.97</v>
      </c>
      <c r="J38" s="27">
        <v>2.2999999999999998</v>
      </c>
      <c r="K38" s="27">
        <v>2.0099999999999998</v>
      </c>
      <c r="L38" s="27">
        <v>1.24</v>
      </c>
      <c r="M38" s="27">
        <v>6.45</v>
      </c>
      <c r="N38" s="27">
        <v>3.31</v>
      </c>
      <c r="O38" s="27">
        <v>0.51</v>
      </c>
      <c r="P38" s="27">
        <v>1.77</v>
      </c>
      <c r="Q38" s="27">
        <v>3.49</v>
      </c>
      <c r="R38" s="27">
        <v>3.96</v>
      </c>
      <c r="S38" s="27">
        <v>4.8899999999999997</v>
      </c>
      <c r="T38" s="27">
        <v>2.99</v>
      </c>
      <c r="U38" s="27">
        <v>4.43</v>
      </c>
      <c r="V38" s="27">
        <v>1.07</v>
      </c>
      <c r="W38" s="27">
        <v>1.7</v>
      </c>
      <c r="X38" s="27">
        <v>2.59</v>
      </c>
      <c r="Y38" s="27">
        <v>23.11</v>
      </c>
      <c r="Z38" s="27">
        <v>4.63</v>
      </c>
      <c r="AA38" s="27">
        <v>3.22</v>
      </c>
      <c r="AB38" s="27">
        <v>1.17</v>
      </c>
      <c r="AC38" s="27">
        <v>3.45</v>
      </c>
      <c r="AD38" s="27">
        <v>2.21</v>
      </c>
      <c r="AE38" s="29">
        <v>1078.33</v>
      </c>
      <c r="AF38" s="29">
        <v>315475</v>
      </c>
      <c r="AG38" s="25">
        <v>3.7960000000000207</v>
      </c>
      <c r="AH38" s="29">
        <v>1101.9455171405182</v>
      </c>
      <c r="AI38" s="27" t="s">
        <v>869</v>
      </c>
      <c r="AJ38" s="27">
        <v>91.850653255459193</v>
      </c>
      <c r="AK38" s="27">
        <v>73.217356619735355</v>
      </c>
      <c r="AL38" s="27">
        <v>165.06800987519455</v>
      </c>
      <c r="AM38" s="27">
        <v>186.44954999999999</v>
      </c>
      <c r="AN38" s="27">
        <v>49.17</v>
      </c>
      <c r="AO38" s="30">
        <v>3.0720000000000001</v>
      </c>
      <c r="AP38" s="27">
        <v>113.81</v>
      </c>
      <c r="AQ38" s="27">
        <v>163.29</v>
      </c>
      <c r="AR38" s="27">
        <v>91.83</v>
      </c>
      <c r="AS38" s="27">
        <v>10.3</v>
      </c>
      <c r="AT38" s="27">
        <v>439.54</v>
      </c>
      <c r="AU38" s="27">
        <v>5.36</v>
      </c>
      <c r="AV38" s="27">
        <v>9.99</v>
      </c>
      <c r="AW38" s="27">
        <v>3.99</v>
      </c>
      <c r="AX38" s="27">
        <v>25</v>
      </c>
      <c r="AY38" s="27">
        <v>26</v>
      </c>
      <c r="AZ38" s="27">
        <v>2.0499999999999998</v>
      </c>
      <c r="BA38" s="27">
        <v>1.02</v>
      </c>
      <c r="BB38" s="27">
        <v>16.989999999999998</v>
      </c>
      <c r="BC38" s="27">
        <v>28.3</v>
      </c>
      <c r="BD38" s="27">
        <v>24.99</v>
      </c>
      <c r="BE38" s="27">
        <v>34.99</v>
      </c>
      <c r="BF38" s="27">
        <v>90</v>
      </c>
      <c r="BG38" s="27">
        <v>20</v>
      </c>
      <c r="BH38" s="27">
        <v>11.24</v>
      </c>
      <c r="BI38" s="27">
        <v>13.5</v>
      </c>
      <c r="BJ38" s="27">
        <v>2.36</v>
      </c>
      <c r="BK38" s="27">
        <v>46.42</v>
      </c>
      <c r="BL38" s="27">
        <v>8.8699999999999992</v>
      </c>
      <c r="BM38" s="27">
        <v>9.83</v>
      </c>
    </row>
    <row r="39" spans="1:65" x14ac:dyDescent="0.2">
      <c r="A39" s="13">
        <v>5328420740</v>
      </c>
      <c r="B39" t="s">
        <v>684</v>
      </c>
      <c r="C39" t="s">
        <v>687</v>
      </c>
      <c r="D39" t="s">
        <v>688</v>
      </c>
      <c r="E39" s="27">
        <v>16.09</v>
      </c>
      <c r="F39" s="27">
        <v>3.82</v>
      </c>
      <c r="G39" s="27">
        <v>4.7699999999999996</v>
      </c>
      <c r="H39" s="27">
        <v>1.89</v>
      </c>
      <c r="I39" s="27">
        <v>1.06</v>
      </c>
      <c r="J39" s="27">
        <v>2.85</v>
      </c>
      <c r="K39" s="27">
        <v>1.37</v>
      </c>
      <c r="L39" s="27">
        <v>1.07</v>
      </c>
      <c r="M39" s="27">
        <v>3.71</v>
      </c>
      <c r="N39" s="27">
        <v>2.31</v>
      </c>
      <c r="O39" s="27">
        <v>0.59</v>
      </c>
      <c r="P39" s="27">
        <v>1.45</v>
      </c>
      <c r="Q39" s="27">
        <v>3.97</v>
      </c>
      <c r="R39" s="27">
        <v>3.27</v>
      </c>
      <c r="S39" s="27">
        <v>4.6900000000000004</v>
      </c>
      <c r="T39" s="27">
        <v>2.81</v>
      </c>
      <c r="U39" s="27">
        <v>4.99</v>
      </c>
      <c r="V39" s="27">
        <v>1.35</v>
      </c>
      <c r="W39" s="27">
        <v>1.89</v>
      </c>
      <c r="X39" s="27">
        <v>1.95</v>
      </c>
      <c r="Y39" s="27">
        <v>20.69</v>
      </c>
      <c r="Z39" s="27">
        <v>5.3</v>
      </c>
      <c r="AA39" s="27">
        <v>2.59</v>
      </c>
      <c r="AB39" s="27">
        <v>1.1499999999999999</v>
      </c>
      <c r="AC39" s="27">
        <v>3.13</v>
      </c>
      <c r="AD39" s="27">
        <v>2.29</v>
      </c>
      <c r="AE39" s="29">
        <v>950</v>
      </c>
      <c r="AF39" s="29">
        <v>519615</v>
      </c>
      <c r="AG39" s="25">
        <v>3.5750000000003141</v>
      </c>
      <c r="AH39" s="29">
        <v>1766.3339304647341</v>
      </c>
      <c r="AI39" s="27">
        <v>147.80137649768284</v>
      </c>
      <c r="AJ39" s="27" t="s">
        <v>869</v>
      </c>
      <c r="AK39" s="27" t="s">
        <v>869</v>
      </c>
      <c r="AL39" s="27">
        <v>147.80137649768284</v>
      </c>
      <c r="AM39" s="27">
        <v>201.26204999999999</v>
      </c>
      <c r="AN39" s="27">
        <v>58.6</v>
      </c>
      <c r="AO39" s="30">
        <v>3.4359999999999999</v>
      </c>
      <c r="AP39" s="27">
        <v>151.80000000000001</v>
      </c>
      <c r="AQ39" s="27">
        <v>173.33</v>
      </c>
      <c r="AR39" s="27">
        <v>119</v>
      </c>
      <c r="AS39" s="27">
        <v>10.99</v>
      </c>
      <c r="AT39" s="27">
        <v>507.28</v>
      </c>
      <c r="AU39" s="27">
        <v>5.29</v>
      </c>
      <c r="AV39" s="27">
        <v>11.99</v>
      </c>
      <c r="AW39" s="27">
        <v>4.49</v>
      </c>
      <c r="AX39" s="27">
        <v>20.5</v>
      </c>
      <c r="AY39" s="27">
        <v>47</v>
      </c>
      <c r="AZ39" s="27">
        <v>2.27</v>
      </c>
      <c r="BA39" s="27">
        <v>1.1499999999999999</v>
      </c>
      <c r="BB39" s="27">
        <v>14.15</v>
      </c>
      <c r="BC39" s="27">
        <v>19.190000000000001</v>
      </c>
      <c r="BD39" s="27">
        <v>17.170000000000002</v>
      </c>
      <c r="BE39" s="27">
        <v>20.6</v>
      </c>
      <c r="BF39" s="27">
        <v>93.79</v>
      </c>
      <c r="BG39" s="27">
        <v>13.332500000000001</v>
      </c>
      <c r="BH39" s="27">
        <v>9.49</v>
      </c>
      <c r="BI39" s="27">
        <v>10.199999999999999</v>
      </c>
      <c r="BJ39" s="27">
        <v>2.38</v>
      </c>
      <c r="BK39" s="27">
        <v>68.09</v>
      </c>
      <c r="BL39" s="27">
        <v>10.59</v>
      </c>
      <c r="BM39" s="27">
        <v>6.44</v>
      </c>
    </row>
    <row r="40" spans="1:65" x14ac:dyDescent="0.2">
      <c r="A40" s="13">
        <v>4237964700</v>
      </c>
      <c r="B40" t="s">
        <v>560</v>
      </c>
      <c r="C40" t="s">
        <v>884</v>
      </c>
      <c r="D40" t="s">
        <v>563</v>
      </c>
      <c r="E40" s="27">
        <v>15.99</v>
      </c>
      <c r="F40" s="27">
        <v>4.66</v>
      </c>
      <c r="G40" s="27">
        <v>5.32</v>
      </c>
      <c r="H40" s="27">
        <v>1.84</v>
      </c>
      <c r="I40" s="27">
        <v>1.49</v>
      </c>
      <c r="J40" s="27">
        <v>2.41</v>
      </c>
      <c r="K40" s="27">
        <v>1.99</v>
      </c>
      <c r="L40" s="27">
        <v>1.22</v>
      </c>
      <c r="M40" s="27">
        <v>4.76</v>
      </c>
      <c r="N40" s="27">
        <v>3.82</v>
      </c>
      <c r="O40" s="27">
        <v>0.69</v>
      </c>
      <c r="P40" s="27">
        <v>2.09</v>
      </c>
      <c r="Q40" s="27">
        <v>4.12</v>
      </c>
      <c r="R40" s="27">
        <v>4.1900000000000004</v>
      </c>
      <c r="S40" s="27">
        <v>5.32</v>
      </c>
      <c r="T40" s="27">
        <v>2.83</v>
      </c>
      <c r="U40" s="27">
        <v>5.29</v>
      </c>
      <c r="V40" s="27">
        <v>1.41</v>
      </c>
      <c r="W40" s="27">
        <v>2.12</v>
      </c>
      <c r="X40" s="27">
        <v>1.89</v>
      </c>
      <c r="Y40" s="27">
        <v>19.38</v>
      </c>
      <c r="Z40" s="27">
        <v>6.19</v>
      </c>
      <c r="AA40" s="27">
        <v>3.96</v>
      </c>
      <c r="AB40" s="27">
        <v>1.82</v>
      </c>
      <c r="AC40" s="27">
        <v>4.0599999999999996</v>
      </c>
      <c r="AD40" s="27">
        <v>2.76</v>
      </c>
      <c r="AE40" s="29">
        <v>1492.8</v>
      </c>
      <c r="AF40" s="29">
        <v>428533</v>
      </c>
      <c r="AG40" s="25">
        <v>3.6762500000001475</v>
      </c>
      <c r="AH40" s="29">
        <v>1475.0342994766968</v>
      </c>
      <c r="AI40" s="27" t="s">
        <v>869</v>
      </c>
      <c r="AJ40" s="27">
        <v>108.222415825</v>
      </c>
      <c r="AK40" s="27">
        <v>99.035717838398341</v>
      </c>
      <c r="AL40" s="27">
        <v>207.25813366339833</v>
      </c>
      <c r="AM40" s="27">
        <v>196.41705000000002</v>
      </c>
      <c r="AN40" s="27">
        <v>63.75</v>
      </c>
      <c r="AO40" s="30">
        <v>3.6349999999999998</v>
      </c>
      <c r="AP40" s="27">
        <v>117</v>
      </c>
      <c r="AQ40" s="27">
        <v>137.5</v>
      </c>
      <c r="AR40" s="27">
        <v>94</v>
      </c>
      <c r="AS40" s="27">
        <v>10.42</v>
      </c>
      <c r="AT40" s="27">
        <v>394</v>
      </c>
      <c r="AU40" s="27">
        <v>4.24</v>
      </c>
      <c r="AV40" s="27">
        <v>11.3</v>
      </c>
      <c r="AW40" s="27">
        <v>4.04</v>
      </c>
      <c r="AX40" s="27">
        <v>20.8</v>
      </c>
      <c r="AY40" s="27">
        <v>63</v>
      </c>
      <c r="AZ40" s="27">
        <v>2.39</v>
      </c>
      <c r="BA40" s="27">
        <v>1.19</v>
      </c>
      <c r="BB40" s="27">
        <v>12.7</v>
      </c>
      <c r="BC40" s="27">
        <v>33.1</v>
      </c>
      <c r="BD40" s="27">
        <v>25.8</v>
      </c>
      <c r="BE40" s="27">
        <v>36.5</v>
      </c>
      <c r="BF40" s="27">
        <v>61</v>
      </c>
      <c r="BG40" s="27">
        <v>12.956666666666665</v>
      </c>
      <c r="BH40" s="27">
        <v>11.75</v>
      </c>
      <c r="BI40" s="27">
        <v>19.5</v>
      </c>
      <c r="BJ40" s="27">
        <v>2.92</v>
      </c>
      <c r="BK40" s="27">
        <v>73.13</v>
      </c>
      <c r="BL40" s="27">
        <v>9.3699999999999992</v>
      </c>
      <c r="BM40" s="27">
        <v>13.99</v>
      </c>
    </row>
    <row r="41" spans="1:65" x14ac:dyDescent="0.2">
      <c r="A41" s="13">
        <v>4819124770</v>
      </c>
      <c r="B41" t="s">
        <v>605</v>
      </c>
      <c r="C41" t="s">
        <v>889</v>
      </c>
      <c r="D41" t="s">
        <v>620</v>
      </c>
      <c r="E41" s="27">
        <v>15.96</v>
      </c>
      <c r="F41" s="27">
        <v>5.03</v>
      </c>
      <c r="G41" s="27">
        <v>4.13</v>
      </c>
      <c r="H41" s="27">
        <v>1.2</v>
      </c>
      <c r="I41" s="27">
        <v>0.96</v>
      </c>
      <c r="J41" s="27">
        <v>2.0099999999999998</v>
      </c>
      <c r="K41" s="27">
        <v>1.54</v>
      </c>
      <c r="L41" s="27">
        <v>0.93</v>
      </c>
      <c r="M41" s="27">
        <v>3.55</v>
      </c>
      <c r="N41" s="27">
        <v>2.48</v>
      </c>
      <c r="O41" s="27">
        <v>0.61</v>
      </c>
      <c r="P41" s="27">
        <v>1.55</v>
      </c>
      <c r="Q41" s="27">
        <v>3.96</v>
      </c>
      <c r="R41" s="27">
        <v>3.67</v>
      </c>
      <c r="S41" s="27">
        <v>4.47</v>
      </c>
      <c r="T41" s="27">
        <v>2.31</v>
      </c>
      <c r="U41" s="27">
        <v>4.4400000000000004</v>
      </c>
      <c r="V41" s="27">
        <v>1.27</v>
      </c>
      <c r="W41" s="27">
        <v>1.98</v>
      </c>
      <c r="X41" s="27">
        <v>1.72</v>
      </c>
      <c r="Y41" s="27">
        <v>19.41</v>
      </c>
      <c r="Z41" s="27">
        <v>4.33</v>
      </c>
      <c r="AA41" s="27">
        <v>2.5299999999999998</v>
      </c>
      <c r="AB41" s="27">
        <v>1.02</v>
      </c>
      <c r="AC41" s="27">
        <v>3.07</v>
      </c>
      <c r="AD41" s="27">
        <v>2.0099999999999998</v>
      </c>
      <c r="AE41" s="29">
        <v>1493.8</v>
      </c>
      <c r="AF41" s="29">
        <v>566053</v>
      </c>
      <c r="AG41" s="25">
        <v>3.6350000000002716</v>
      </c>
      <c r="AH41" s="29">
        <v>1938.5093304789566</v>
      </c>
      <c r="AI41" s="27" t="s">
        <v>869</v>
      </c>
      <c r="AJ41" s="27">
        <v>136.47061822916669</v>
      </c>
      <c r="AK41" s="27">
        <v>78.383160533011633</v>
      </c>
      <c r="AL41" s="27">
        <v>214.85377876217831</v>
      </c>
      <c r="AM41" s="27">
        <v>189.82140000000001</v>
      </c>
      <c r="AN41" s="27">
        <v>61</v>
      </c>
      <c r="AO41" s="30">
        <v>2.9220000000000002</v>
      </c>
      <c r="AP41" s="27">
        <v>121.67</v>
      </c>
      <c r="AQ41" s="27">
        <v>107.5</v>
      </c>
      <c r="AR41" s="27">
        <v>113</v>
      </c>
      <c r="AS41" s="27">
        <v>9.7100000000000009</v>
      </c>
      <c r="AT41" s="27">
        <v>341.25</v>
      </c>
      <c r="AU41" s="27">
        <v>4.17</v>
      </c>
      <c r="AV41" s="27">
        <v>12.64</v>
      </c>
      <c r="AW41" s="27">
        <v>5.5</v>
      </c>
      <c r="AX41" s="27">
        <v>19.5</v>
      </c>
      <c r="AY41" s="27">
        <v>61.25</v>
      </c>
      <c r="AZ41" s="27">
        <v>1.91</v>
      </c>
      <c r="BA41" s="27">
        <v>1.53</v>
      </c>
      <c r="BB41" s="27">
        <v>11.88</v>
      </c>
      <c r="BC41" s="27">
        <v>33.9</v>
      </c>
      <c r="BD41" s="27">
        <v>29.95</v>
      </c>
      <c r="BE41" s="27">
        <v>31.22</v>
      </c>
      <c r="BF41" s="27">
        <v>120</v>
      </c>
      <c r="BG41" s="27">
        <v>3.5741666666666667</v>
      </c>
      <c r="BH41" s="27">
        <v>14.13</v>
      </c>
      <c r="BI41" s="27">
        <v>21.33</v>
      </c>
      <c r="BJ41" s="27">
        <v>2.99</v>
      </c>
      <c r="BK41" s="27">
        <v>102.9</v>
      </c>
      <c r="BL41" s="27">
        <v>10.43</v>
      </c>
      <c r="BM41" s="27">
        <v>9.74</v>
      </c>
    </row>
    <row r="42" spans="1:65" x14ac:dyDescent="0.2">
      <c r="A42" s="13">
        <v>5147894173</v>
      </c>
      <c r="B42" t="s">
        <v>664</v>
      </c>
      <c r="C42" t="s">
        <v>270</v>
      </c>
      <c r="D42" t="s">
        <v>681</v>
      </c>
      <c r="E42" s="27">
        <v>15.95</v>
      </c>
      <c r="F42" s="27">
        <v>4.16</v>
      </c>
      <c r="G42" s="27">
        <v>5.41</v>
      </c>
      <c r="H42" s="27">
        <v>1.56</v>
      </c>
      <c r="I42" s="27">
        <v>1.1299999999999999</v>
      </c>
      <c r="J42" s="27">
        <v>2.09</v>
      </c>
      <c r="K42" s="27">
        <v>2.2200000000000002</v>
      </c>
      <c r="L42" s="27">
        <v>1.19</v>
      </c>
      <c r="M42" s="27">
        <v>4.59</v>
      </c>
      <c r="N42" s="27">
        <v>3.49</v>
      </c>
      <c r="O42" s="27">
        <v>0.79</v>
      </c>
      <c r="P42" s="27">
        <v>1.49</v>
      </c>
      <c r="Q42" s="27">
        <v>3.66</v>
      </c>
      <c r="R42" s="27">
        <v>3.85</v>
      </c>
      <c r="S42" s="27">
        <v>5.37</v>
      </c>
      <c r="T42" s="27">
        <v>4.13</v>
      </c>
      <c r="U42" s="27">
        <v>5.2</v>
      </c>
      <c r="V42" s="27">
        <v>1.75</v>
      </c>
      <c r="W42" s="27">
        <v>2.39</v>
      </c>
      <c r="X42" s="27">
        <v>1.67</v>
      </c>
      <c r="Y42" s="27">
        <v>16.989999999999998</v>
      </c>
      <c r="Z42" s="27">
        <v>6.28</v>
      </c>
      <c r="AA42" s="27">
        <v>3.33</v>
      </c>
      <c r="AB42" s="27">
        <v>1.53</v>
      </c>
      <c r="AC42" s="27">
        <v>3.5</v>
      </c>
      <c r="AD42" s="27">
        <v>2.21</v>
      </c>
      <c r="AE42" s="29">
        <v>2499.67</v>
      </c>
      <c r="AF42" s="29">
        <v>1040875</v>
      </c>
      <c r="AG42" s="25">
        <v>4.2500000000000471</v>
      </c>
      <c r="AH42" s="29">
        <v>3840.3595059552026</v>
      </c>
      <c r="AI42" s="27" t="s">
        <v>869</v>
      </c>
      <c r="AJ42" s="27">
        <v>86.63532705535637</v>
      </c>
      <c r="AK42" s="27">
        <v>85.657217117867319</v>
      </c>
      <c r="AL42" s="27">
        <v>172.29254417322369</v>
      </c>
      <c r="AM42" s="27">
        <v>182.31704999999999</v>
      </c>
      <c r="AN42" s="27">
        <v>65</v>
      </c>
      <c r="AO42" s="30">
        <v>3.43</v>
      </c>
      <c r="AP42" s="27">
        <v>103.83</v>
      </c>
      <c r="AQ42" s="27">
        <v>162.5</v>
      </c>
      <c r="AR42" s="27">
        <v>124.5</v>
      </c>
      <c r="AS42" s="27">
        <v>11.55</v>
      </c>
      <c r="AT42" s="27">
        <v>443.85</v>
      </c>
      <c r="AU42" s="27">
        <v>5.52</v>
      </c>
      <c r="AV42" s="27">
        <v>11.89</v>
      </c>
      <c r="AW42" s="27">
        <v>3.99</v>
      </c>
      <c r="AX42" s="27">
        <v>35</v>
      </c>
      <c r="AY42" s="27">
        <v>61</v>
      </c>
      <c r="AZ42" s="27">
        <v>3.19</v>
      </c>
      <c r="BA42" s="27">
        <v>1.24</v>
      </c>
      <c r="BB42" s="27">
        <v>16.45</v>
      </c>
      <c r="BC42" s="27">
        <v>25</v>
      </c>
      <c r="BD42" s="27">
        <v>24</v>
      </c>
      <c r="BE42" s="27">
        <v>31.65</v>
      </c>
      <c r="BF42" s="27">
        <v>69.989999999999995</v>
      </c>
      <c r="BG42" s="27">
        <v>12</v>
      </c>
      <c r="BH42" s="27">
        <v>15.99</v>
      </c>
      <c r="BI42" s="27">
        <v>22</v>
      </c>
      <c r="BJ42" s="27">
        <v>2.99</v>
      </c>
      <c r="BK42" s="27">
        <v>91.5</v>
      </c>
      <c r="BL42" s="27">
        <v>10.5</v>
      </c>
      <c r="BM42" s="27">
        <v>10.81</v>
      </c>
    </row>
    <row r="43" spans="1:65" x14ac:dyDescent="0.2">
      <c r="A43" s="13">
        <v>2624340570</v>
      </c>
      <c r="B43" t="s">
        <v>427</v>
      </c>
      <c r="C43" t="s">
        <v>430</v>
      </c>
      <c r="D43" t="s">
        <v>431</v>
      </c>
      <c r="E43" s="27">
        <v>15.82</v>
      </c>
      <c r="F43" s="27">
        <v>5.05</v>
      </c>
      <c r="G43" s="27">
        <v>4.4000000000000004</v>
      </c>
      <c r="H43" s="27">
        <v>1.34</v>
      </c>
      <c r="I43" s="27">
        <v>1.1499999999999999</v>
      </c>
      <c r="J43" s="27">
        <v>1.73</v>
      </c>
      <c r="K43" s="27">
        <v>1.72</v>
      </c>
      <c r="L43" s="27">
        <v>1.04</v>
      </c>
      <c r="M43" s="27">
        <v>3.69</v>
      </c>
      <c r="N43" s="27">
        <v>2.75</v>
      </c>
      <c r="O43" s="27">
        <v>0.4</v>
      </c>
      <c r="P43" s="27">
        <v>1.62</v>
      </c>
      <c r="Q43" s="27">
        <v>3.66</v>
      </c>
      <c r="R43" s="27">
        <v>3.22</v>
      </c>
      <c r="S43" s="27">
        <v>3.57</v>
      </c>
      <c r="T43" s="27">
        <v>2.12</v>
      </c>
      <c r="U43" s="27">
        <v>3.95</v>
      </c>
      <c r="V43" s="27">
        <v>1.1499999999999999</v>
      </c>
      <c r="W43" s="27">
        <v>1.91</v>
      </c>
      <c r="X43" s="27">
        <v>1.33</v>
      </c>
      <c r="Y43" s="27">
        <v>19.13</v>
      </c>
      <c r="Z43" s="27">
        <v>4.34</v>
      </c>
      <c r="AA43" s="27">
        <v>2.76</v>
      </c>
      <c r="AB43" s="27">
        <v>0.88</v>
      </c>
      <c r="AC43" s="27">
        <v>3.19</v>
      </c>
      <c r="AD43" s="27">
        <v>1.98</v>
      </c>
      <c r="AE43" s="29">
        <v>1236.25</v>
      </c>
      <c r="AF43" s="29">
        <v>369775</v>
      </c>
      <c r="AG43" s="25">
        <v>2.9234000000000688</v>
      </c>
      <c r="AH43" s="29">
        <v>1157.813773829482</v>
      </c>
      <c r="AI43" s="27" t="s">
        <v>869</v>
      </c>
      <c r="AJ43" s="27">
        <v>104.40329250250001</v>
      </c>
      <c r="AK43" s="27">
        <v>76.367931972227936</v>
      </c>
      <c r="AL43" s="27">
        <v>180.77122447472794</v>
      </c>
      <c r="AM43" s="27">
        <v>185.60775000000001</v>
      </c>
      <c r="AN43" s="27">
        <v>48.33</v>
      </c>
      <c r="AO43" s="30">
        <v>3.1749999999999998</v>
      </c>
      <c r="AP43" s="27">
        <v>104.33</v>
      </c>
      <c r="AQ43" s="27">
        <v>110</v>
      </c>
      <c r="AR43" s="27">
        <v>109.5</v>
      </c>
      <c r="AS43" s="27">
        <v>9.56</v>
      </c>
      <c r="AT43" s="27">
        <v>484</v>
      </c>
      <c r="AU43" s="27">
        <v>5.29</v>
      </c>
      <c r="AV43" s="27">
        <v>9.99</v>
      </c>
      <c r="AW43" s="27">
        <v>4.29</v>
      </c>
      <c r="AX43" s="27">
        <v>23.67</v>
      </c>
      <c r="AY43" s="27">
        <v>35</v>
      </c>
      <c r="AZ43" s="27">
        <v>2.52</v>
      </c>
      <c r="BA43" s="27">
        <v>0.99</v>
      </c>
      <c r="BB43" s="27">
        <v>22</v>
      </c>
      <c r="BC43" s="27">
        <v>26.79</v>
      </c>
      <c r="BD43" s="27">
        <v>18.489999999999998</v>
      </c>
      <c r="BE43" s="27">
        <v>19.36</v>
      </c>
      <c r="BF43" s="27">
        <v>98.48</v>
      </c>
      <c r="BG43" s="27">
        <v>21.623333333333335</v>
      </c>
      <c r="BH43" s="27">
        <v>11.75</v>
      </c>
      <c r="BI43" s="27">
        <v>21.5</v>
      </c>
      <c r="BJ43" s="27">
        <v>2.63</v>
      </c>
      <c r="BK43" s="27">
        <v>61.19</v>
      </c>
      <c r="BL43" s="27">
        <v>8.65</v>
      </c>
      <c r="BM43" s="27">
        <v>9.11</v>
      </c>
    </row>
    <row r="44" spans="1:65" x14ac:dyDescent="0.2">
      <c r="A44" s="13">
        <v>3922300425</v>
      </c>
      <c r="B44" t="s">
        <v>529</v>
      </c>
      <c r="C44" t="s">
        <v>538</v>
      </c>
      <c r="D44" t="s">
        <v>539</v>
      </c>
      <c r="E44" s="27">
        <v>15.82</v>
      </c>
      <c r="F44" s="27">
        <v>4.5199999999999996</v>
      </c>
      <c r="G44" s="27">
        <v>3.81</v>
      </c>
      <c r="H44" s="27">
        <v>1.37</v>
      </c>
      <c r="I44" s="27">
        <v>1.04</v>
      </c>
      <c r="J44" s="27">
        <v>1.92</v>
      </c>
      <c r="K44" s="27">
        <v>1.35</v>
      </c>
      <c r="L44" s="27">
        <v>1</v>
      </c>
      <c r="M44" s="27">
        <v>3.25</v>
      </c>
      <c r="N44" s="27">
        <v>3.85</v>
      </c>
      <c r="O44" s="27">
        <v>0.49</v>
      </c>
      <c r="P44" s="27">
        <v>1.79</v>
      </c>
      <c r="Q44" s="27">
        <v>3.48</v>
      </c>
      <c r="R44" s="27">
        <v>3.45</v>
      </c>
      <c r="S44" s="27">
        <v>4.32</v>
      </c>
      <c r="T44" s="27">
        <v>2.88</v>
      </c>
      <c r="U44" s="27">
        <v>4.59</v>
      </c>
      <c r="V44" s="27">
        <v>1.17</v>
      </c>
      <c r="W44" s="27">
        <v>1.48</v>
      </c>
      <c r="X44" s="27">
        <v>3.12</v>
      </c>
      <c r="Y44" s="27">
        <v>22.82</v>
      </c>
      <c r="Z44" s="27">
        <v>4.99</v>
      </c>
      <c r="AA44" s="27">
        <v>2.64</v>
      </c>
      <c r="AB44" s="27">
        <v>1.1299999999999999</v>
      </c>
      <c r="AC44" s="27">
        <v>2.63</v>
      </c>
      <c r="AD44" s="27">
        <v>2.0499999999999998</v>
      </c>
      <c r="AE44" s="29">
        <v>760</v>
      </c>
      <c r="AF44" s="29">
        <v>330619</v>
      </c>
      <c r="AG44" s="25">
        <v>3.6250000000003362</v>
      </c>
      <c r="AH44" s="29">
        <v>1130.8441906745627</v>
      </c>
      <c r="AI44" s="27" t="s">
        <v>869</v>
      </c>
      <c r="AJ44" s="27">
        <v>71.832774474999994</v>
      </c>
      <c r="AK44" s="27">
        <v>74.60223600772872</v>
      </c>
      <c r="AL44" s="27">
        <v>146.43501048272873</v>
      </c>
      <c r="AM44" s="27">
        <v>183.06975</v>
      </c>
      <c r="AN44" s="27">
        <v>49</v>
      </c>
      <c r="AO44" s="30">
        <v>2.956</v>
      </c>
      <c r="AP44" s="27">
        <v>90</v>
      </c>
      <c r="AQ44" s="27">
        <v>111</v>
      </c>
      <c r="AR44" s="27">
        <v>93.25</v>
      </c>
      <c r="AS44" s="27">
        <v>9.49</v>
      </c>
      <c r="AT44" s="27">
        <v>517</v>
      </c>
      <c r="AU44" s="27">
        <v>5.09</v>
      </c>
      <c r="AV44" s="27">
        <v>11</v>
      </c>
      <c r="AW44" s="27">
        <v>4.97</v>
      </c>
      <c r="AX44" s="27">
        <v>16.5</v>
      </c>
      <c r="AY44" s="27">
        <v>34</v>
      </c>
      <c r="AZ44" s="27">
        <v>2.39</v>
      </c>
      <c r="BA44" s="27">
        <v>1.1299999999999999</v>
      </c>
      <c r="BB44" s="27">
        <v>16.329999999999998</v>
      </c>
      <c r="BC44" s="27">
        <v>37.5</v>
      </c>
      <c r="BD44" s="27">
        <v>29.99</v>
      </c>
      <c r="BE44" s="27">
        <v>38.99</v>
      </c>
      <c r="BF44" s="27">
        <v>74.5</v>
      </c>
      <c r="BG44" s="27">
        <v>18.032499999999999</v>
      </c>
      <c r="BH44" s="27">
        <v>11.69</v>
      </c>
      <c r="BI44" s="27">
        <v>12</v>
      </c>
      <c r="BJ44" s="27">
        <v>2.64</v>
      </c>
      <c r="BK44" s="27">
        <v>57.33</v>
      </c>
      <c r="BL44" s="27">
        <v>9.99</v>
      </c>
      <c r="BM44" s="27">
        <v>9.86</v>
      </c>
    </row>
    <row r="45" spans="1:65" x14ac:dyDescent="0.2">
      <c r="A45" s="13">
        <v>3635614600</v>
      </c>
      <c r="B45" t="s">
        <v>497</v>
      </c>
      <c r="C45" t="s">
        <v>488</v>
      </c>
      <c r="D45" t="s">
        <v>503</v>
      </c>
      <c r="E45" s="27">
        <v>15.76</v>
      </c>
      <c r="F45" s="27">
        <v>5.49</v>
      </c>
      <c r="G45" s="27">
        <v>6.45</v>
      </c>
      <c r="H45" s="27">
        <v>2.66</v>
      </c>
      <c r="I45" s="27">
        <v>1.54</v>
      </c>
      <c r="J45" s="27">
        <v>2.86</v>
      </c>
      <c r="K45" s="27">
        <v>2.77</v>
      </c>
      <c r="L45" s="27">
        <v>2.19</v>
      </c>
      <c r="M45" s="27">
        <v>6.14</v>
      </c>
      <c r="N45" s="27">
        <v>4.5199999999999996</v>
      </c>
      <c r="O45" s="27">
        <v>0.81</v>
      </c>
      <c r="P45" s="27">
        <v>2.65</v>
      </c>
      <c r="Q45" s="27">
        <v>4.43</v>
      </c>
      <c r="R45" s="27">
        <v>4.62</v>
      </c>
      <c r="S45" s="27">
        <v>6.51</v>
      </c>
      <c r="T45" s="27">
        <v>4.59</v>
      </c>
      <c r="U45" s="27">
        <v>6.38</v>
      </c>
      <c r="V45" s="27">
        <v>2.2400000000000002</v>
      </c>
      <c r="W45" s="27">
        <v>3.11</v>
      </c>
      <c r="X45" s="27">
        <v>3.51</v>
      </c>
      <c r="Y45" s="27">
        <v>25.63</v>
      </c>
      <c r="Z45" s="27">
        <v>7.26</v>
      </c>
      <c r="AA45" s="27">
        <v>4.5</v>
      </c>
      <c r="AB45" s="27">
        <v>2.68</v>
      </c>
      <c r="AC45" s="27">
        <v>4.1100000000000003</v>
      </c>
      <c r="AD45" s="27">
        <v>2.59</v>
      </c>
      <c r="AE45" s="29">
        <v>4517.13</v>
      </c>
      <c r="AF45" s="29">
        <v>2372182</v>
      </c>
      <c r="AG45" s="25">
        <v>3.8409999999999651</v>
      </c>
      <c r="AH45" s="29">
        <v>8331.596630062957</v>
      </c>
      <c r="AI45" s="27" t="s">
        <v>869</v>
      </c>
      <c r="AJ45" s="27">
        <v>99.113986674999992</v>
      </c>
      <c r="AK45" s="27">
        <v>82.388955539377363</v>
      </c>
      <c r="AL45" s="27">
        <v>181.50294221437736</v>
      </c>
      <c r="AM45" s="27">
        <v>193.86945</v>
      </c>
      <c r="AN45" s="27">
        <v>73.25</v>
      </c>
      <c r="AO45" s="30">
        <v>3.536</v>
      </c>
      <c r="AP45" s="27">
        <v>110.57</v>
      </c>
      <c r="AQ45" s="27">
        <v>112.5</v>
      </c>
      <c r="AR45" s="27">
        <v>132.5</v>
      </c>
      <c r="AS45" s="27">
        <v>12.04</v>
      </c>
      <c r="AT45" s="27">
        <v>425.12</v>
      </c>
      <c r="AU45" s="27">
        <v>6.45</v>
      </c>
      <c r="AV45" s="27">
        <v>13.59</v>
      </c>
      <c r="AW45" s="27">
        <v>3.99</v>
      </c>
      <c r="AX45" s="27">
        <v>28</v>
      </c>
      <c r="AY45" s="27">
        <v>68.290000000000006</v>
      </c>
      <c r="AZ45" s="27">
        <v>3.77</v>
      </c>
      <c r="BA45" s="27">
        <v>1.98</v>
      </c>
      <c r="BB45" s="27">
        <v>15.31</v>
      </c>
      <c r="BC45" s="27">
        <v>40.18</v>
      </c>
      <c r="BD45" s="27">
        <v>25.56</v>
      </c>
      <c r="BE45" s="27">
        <v>32.67</v>
      </c>
      <c r="BF45" s="27">
        <v>129.13</v>
      </c>
      <c r="BG45" s="27">
        <v>10.832500000000001</v>
      </c>
      <c r="BH45" s="27">
        <v>17.920000000000002</v>
      </c>
      <c r="BI45" s="27">
        <v>26.88</v>
      </c>
      <c r="BJ45" s="27">
        <v>3.82</v>
      </c>
      <c r="BK45" s="27">
        <v>101.5</v>
      </c>
      <c r="BL45" s="27">
        <v>12.93</v>
      </c>
      <c r="BM45" s="27">
        <v>12.12</v>
      </c>
    </row>
    <row r="46" spans="1:65" x14ac:dyDescent="0.2">
      <c r="A46" s="13">
        <v>438060600</v>
      </c>
      <c r="B46" t="s">
        <v>210</v>
      </c>
      <c r="C46" t="s">
        <v>216</v>
      </c>
      <c r="D46" t="s">
        <v>217</v>
      </c>
      <c r="E46" s="27">
        <v>15.74</v>
      </c>
      <c r="F46" s="27">
        <v>5.68</v>
      </c>
      <c r="G46" s="27">
        <v>4.67</v>
      </c>
      <c r="H46" s="27">
        <v>1.81</v>
      </c>
      <c r="I46" s="27">
        <v>1.05</v>
      </c>
      <c r="J46" s="27">
        <v>2.04</v>
      </c>
      <c r="K46" s="27">
        <v>2.1</v>
      </c>
      <c r="L46" s="27">
        <v>1.1399999999999999</v>
      </c>
      <c r="M46" s="27">
        <v>3.99</v>
      </c>
      <c r="N46" s="27">
        <v>3.14</v>
      </c>
      <c r="O46" s="27">
        <v>0.48</v>
      </c>
      <c r="P46" s="27">
        <v>1.71</v>
      </c>
      <c r="Q46" s="27">
        <v>3.5</v>
      </c>
      <c r="R46" s="27">
        <v>3.94</v>
      </c>
      <c r="S46" s="27">
        <v>5.54</v>
      </c>
      <c r="T46" s="27">
        <v>2.61</v>
      </c>
      <c r="U46" s="27">
        <v>4.1900000000000004</v>
      </c>
      <c r="V46" s="27">
        <v>1.32</v>
      </c>
      <c r="W46" s="27">
        <v>1.89</v>
      </c>
      <c r="X46" s="27">
        <v>1.63</v>
      </c>
      <c r="Y46" s="27">
        <v>22.37</v>
      </c>
      <c r="Z46" s="27">
        <v>5.5</v>
      </c>
      <c r="AA46" s="27">
        <v>2.46</v>
      </c>
      <c r="AB46" s="27">
        <v>1.25</v>
      </c>
      <c r="AC46" s="27">
        <v>3.59</v>
      </c>
      <c r="AD46" s="27">
        <v>1.83</v>
      </c>
      <c r="AE46" s="29">
        <v>1907</v>
      </c>
      <c r="AF46" s="29">
        <v>447500</v>
      </c>
      <c r="AG46" s="25">
        <v>3.76500000000016</v>
      </c>
      <c r="AH46" s="29">
        <v>1557.1897799889009</v>
      </c>
      <c r="AI46" s="27">
        <v>186.18033343151149</v>
      </c>
      <c r="AJ46" s="27" t="s">
        <v>869</v>
      </c>
      <c r="AK46" s="27" t="s">
        <v>869</v>
      </c>
      <c r="AL46" s="27">
        <v>186.18033343151149</v>
      </c>
      <c r="AM46" s="27">
        <v>182.8338</v>
      </c>
      <c r="AN46" s="27">
        <v>57.47</v>
      </c>
      <c r="AO46" s="30">
        <v>3.6030000000000002</v>
      </c>
      <c r="AP46" s="27">
        <v>120.5</v>
      </c>
      <c r="AQ46" s="27">
        <v>99</v>
      </c>
      <c r="AR46" s="27">
        <v>99</v>
      </c>
      <c r="AS46" s="27">
        <v>14.98</v>
      </c>
      <c r="AT46" s="27">
        <v>471.77</v>
      </c>
      <c r="AU46" s="27">
        <v>4.8899999999999997</v>
      </c>
      <c r="AV46" s="27">
        <v>12.46</v>
      </c>
      <c r="AW46" s="27">
        <v>4.57</v>
      </c>
      <c r="AX46" s="27">
        <v>17</v>
      </c>
      <c r="AY46" s="27">
        <v>50</v>
      </c>
      <c r="AZ46" s="27">
        <v>1.9</v>
      </c>
      <c r="BA46" s="27">
        <v>0.94</v>
      </c>
      <c r="BB46" s="27">
        <v>13.7</v>
      </c>
      <c r="BC46" s="27">
        <v>18.98</v>
      </c>
      <c r="BD46" s="27">
        <v>19.989999999999998</v>
      </c>
      <c r="BE46" s="27">
        <v>29.98</v>
      </c>
      <c r="BF46" s="27">
        <v>77.62</v>
      </c>
      <c r="BG46" s="27">
        <v>9.99</v>
      </c>
      <c r="BH46" s="27">
        <v>9.25</v>
      </c>
      <c r="BI46" s="27">
        <v>19</v>
      </c>
      <c r="BJ46" s="27">
        <v>2.1800000000000002</v>
      </c>
      <c r="BK46" s="27">
        <v>60.5</v>
      </c>
      <c r="BL46" s="27">
        <v>10.24</v>
      </c>
      <c r="BM46" s="27">
        <v>11.02</v>
      </c>
    </row>
    <row r="47" spans="1:65" x14ac:dyDescent="0.2">
      <c r="A47" s="13">
        <v>5313380050</v>
      </c>
      <c r="B47" t="s">
        <v>684</v>
      </c>
      <c r="C47" t="s">
        <v>685</v>
      </c>
      <c r="D47" t="s">
        <v>686</v>
      </c>
      <c r="E47" s="27">
        <v>15.71</v>
      </c>
      <c r="F47" s="27">
        <v>5.94</v>
      </c>
      <c r="G47" s="27">
        <v>5.59</v>
      </c>
      <c r="H47" s="27">
        <v>1.74</v>
      </c>
      <c r="I47" s="27">
        <v>1.23</v>
      </c>
      <c r="J47" s="27">
        <v>2.17</v>
      </c>
      <c r="K47" s="27">
        <v>1.99</v>
      </c>
      <c r="L47" s="27">
        <v>1.1200000000000001</v>
      </c>
      <c r="M47" s="27">
        <v>4.74</v>
      </c>
      <c r="N47" s="27">
        <v>3.14</v>
      </c>
      <c r="O47" s="27">
        <v>0.69</v>
      </c>
      <c r="P47" s="27">
        <v>1.96</v>
      </c>
      <c r="Q47" s="27">
        <v>4.3899999999999997</v>
      </c>
      <c r="R47" s="27">
        <v>4.41</v>
      </c>
      <c r="S47" s="27">
        <v>5.01</v>
      </c>
      <c r="T47" s="27">
        <v>2.99</v>
      </c>
      <c r="U47" s="27">
        <v>5.78</v>
      </c>
      <c r="V47" s="27">
        <v>1.48</v>
      </c>
      <c r="W47" s="27">
        <v>2.0299999999999998</v>
      </c>
      <c r="X47" s="27">
        <v>2.2599999999999998</v>
      </c>
      <c r="Y47" s="27">
        <v>23.52</v>
      </c>
      <c r="Z47" s="27">
        <v>7.1</v>
      </c>
      <c r="AA47" s="27">
        <v>3.76</v>
      </c>
      <c r="AB47" s="27">
        <v>1.55</v>
      </c>
      <c r="AC47" s="27">
        <v>3.56</v>
      </c>
      <c r="AD47" s="27">
        <v>2.5099999999999998</v>
      </c>
      <c r="AE47" s="29">
        <v>1713.7</v>
      </c>
      <c r="AF47" s="29">
        <v>606200</v>
      </c>
      <c r="AG47" s="25">
        <v>3.5979999999999754</v>
      </c>
      <c r="AH47" s="29">
        <v>2066.5341656440701</v>
      </c>
      <c r="AI47" s="27" t="s">
        <v>869</v>
      </c>
      <c r="AJ47" s="27">
        <v>57.855753634277733</v>
      </c>
      <c r="AK47" s="27">
        <v>64.873466338632213</v>
      </c>
      <c r="AL47" s="27">
        <v>122.72921997290995</v>
      </c>
      <c r="AM47" s="27">
        <v>197.05154999999999</v>
      </c>
      <c r="AN47" s="27">
        <v>59.72</v>
      </c>
      <c r="AO47" s="30">
        <v>3.69</v>
      </c>
      <c r="AP47" s="27">
        <v>186</v>
      </c>
      <c r="AQ47" s="27">
        <v>146.25</v>
      </c>
      <c r="AR47" s="27">
        <v>121</v>
      </c>
      <c r="AS47" s="27">
        <v>12.13</v>
      </c>
      <c r="AT47" s="27">
        <v>482.75</v>
      </c>
      <c r="AU47" s="27">
        <v>5.79</v>
      </c>
      <c r="AV47" s="27">
        <v>13.66</v>
      </c>
      <c r="AW47" s="27">
        <v>3.99</v>
      </c>
      <c r="AX47" s="27">
        <v>21.07</v>
      </c>
      <c r="AY47" s="27">
        <v>46.2</v>
      </c>
      <c r="AZ47" s="27">
        <v>4.5999999999999996</v>
      </c>
      <c r="BA47" s="27">
        <v>1.4</v>
      </c>
      <c r="BB47" s="27">
        <v>15.93</v>
      </c>
      <c r="BC47" s="27">
        <v>63.33</v>
      </c>
      <c r="BD47" s="27">
        <v>42</v>
      </c>
      <c r="BE47" s="27">
        <v>47.17</v>
      </c>
      <c r="BF47" s="27">
        <v>102.65</v>
      </c>
      <c r="BG47" s="27">
        <v>21.623333333333335</v>
      </c>
      <c r="BH47" s="27">
        <v>16.18</v>
      </c>
      <c r="BI47" s="27">
        <v>19.48</v>
      </c>
      <c r="BJ47" s="27">
        <v>2.39</v>
      </c>
      <c r="BK47" s="27">
        <v>70.900000000000006</v>
      </c>
      <c r="BL47" s="27">
        <v>10.64</v>
      </c>
      <c r="BM47" s="27">
        <v>9.35</v>
      </c>
    </row>
    <row r="48" spans="1:65" x14ac:dyDescent="0.2">
      <c r="A48" s="13">
        <v>5344060840</v>
      </c>
      <c r="B48" t="s">
        <v>684</v>
      </c>
      <c r="C48" t="s">
        <v>697</v>
      </c>
      <c r="D48" t="s">
        <v>698</v>
      </c>
      <c r="E48" s="27">
        <v>15.69</v>
      </c>
      <c r="F48" s="27">
        <v>5.69</v>
      </c>
      <c r="G48" s="27">
        <v>4.8899999999999997</v>
      </c>
      <c r="H48" s="27">
        <v>1.36</v>
      </c>
      <c r="I48" s="27">
        <v>1.27</v>
      </c>
      <c r="J48" s="27">
        <v>1.83</v>
      </c>
      <c r="K48" s="27">
        <v>1.47</v>
      </c>
      <c r="L48" s="27">
        <v>1.1599999999999999</v>
      </c>
      <c r="M48" s="27">
        <v>4.37</v>
      </c>
      <c r="N48" s="27">
        <v>3.11</v>
      </c>
      <c r="O48" s="27">
        <v>0.65</v>
      </c>
      <c r="P48" s="27">
        <v>1.61</v>
      </c>
      <c r="Q48" s="27">
        <v>3.19</v>
      </c>
      <c r="R48" s="27">
        <v>3.39</v>
      </c>
      <c r="S48" s="27">
        <v>4.47</v>
      </c>
      <c r="T48" s="27">
        <v>3.91</v>
      </c>
      <c r="U48" s="27">
        <v>4.6100000000000003</v>
      </c>
      <c r="V48" s="27">
        <v>1.44</v>
      </c>
      <c r="W48" s="27">
        <v>1.86</v>
      </c>
      <c r="X48" s="27">
        <v>2.08</v>
      </c>
      <c r="Y48" s="27">
        <v>22.56</v>
      </c>
      <c r="Z48" s="27">
        <v>5.59</v>
      </c>
      <c r="AA48" s="27">
        <v>3.19</v>
      </c>
      <c r="AB48" s="27">
        <v>1.8</v>
      </c>
      <c r="AC48" s="27">
        <v>2.83</v>
      </c>
      <c r="AD48" s="27">
        <v>2.2799999999999998</v>
      </c>
      <c r="AE48" s="29">
        <v>1140.5999999999999</v>
      </c>
      <c r="AF48" s="29">
        <v>480747</v>
      </c>
      <c r="AG48" s="25">
        <v>3.6000000000001799</v>
      </c>
      <c r="AH48" s="29">
        <v>1639.2704113852567</v>
      </c>
      <c r="AI48" s="27" t="s">
        <v>869</v>
      </c>
      <c r="AJ48" s="27">
        <v>60.051378633241654</v>
      </c>
      <c r="AK48" s="27">
        <v>93.931887728665473</v>
      </c>
      <c r="AL48" s="27">
        <v>153.98326636190711</v>
      </c>
      <c r="AM48" s="27">
        <v>197.35155</v>
      </c>
      <c r="AN48" s="27">
        <v>45.25</v>
      </c>
      <c r="AO48" s="30">
        <v>3.3580000000000001</v>
      </c>
      <c r="AP48" s="27">
        <v>169</v>
      </c>
      <c r="AQ48" s="27">
        <v>163</v>
      </c>
      <c r="AR48" s="27">
        <v>120</v>
      </c>
      <c r="AS48" s="27">
        <v>9.49</v>
      </c>
      <c r="AT48" s="27">
        <v>489.5</v>
      </c>
      <c r="AU48" s="27">
        <v>6.08</v>
      </c>
      <c r="AV48" s="27">
        <v>13.29</v>
      </c>
      <c r="AW48" s="27">
        <v>3.99</v>
      </c>
      <c r="AX48" s="27">
        <v>26.33</v>
      </c>
      <c r="AY48" s="27">
        <v>55</v>
      </c>
      <c r="AZ48" s="27">
        <v>2.62</v>
      </c>
      <c r="BA48" s="27">
        <v>1.27</v>
      </c>
      <c r="BB48" s="27">
        <v>17</v>
      </c>
      <c r="BC48" s="27">
        <v>23.33</v>
      </c>
      <c r="BD48" s="27">
        <v>23</v>
      </c>
      <c r="BE48" s="27">
        <v>32.29</v>
      </c>
      <c r="BF48" s="27">
        <v>94.67</v>
      </c>
      <c r="BG48" s="27">
        <v>8.25</v>
      </c>
      <c r="BH48" s="27">
        <v>12.58</v>
      </c>
      <c r="BI48" s="27">
        <v>19</v>
      </c>
      <c r="BJ48" s="27">
        <v>2.2400000000000002</v>
      </c>
      <c r="BK48" s="27">
        <v>54</v>
      </c>
      <c r="BL48" s="27">
        <v>10.58</v>
      </c>
      <c r="BM48" s="27">
        <v>7.59</v>
      </c>
    </row>
    <row r="49" spans="1:65" x14ac:dyDescent="0.2">
      <c r="A49" s="13">
        <v>1215980190</v>
      </c>
      <c r="B49" t="s">
        <v>272</v>
      </c>
      <c r="C49" t="s">
        <v>273</v>
      </c>
      <c r="D49" t="s">
        <v>274</v>
      </c>
      <c r="E49" s="27">
        <v>15.66</v>
      </c>
      <c r="F49" s="27">
        <v>5.29</v>
      </c>
      <c r="G49" s="27">
        <v>5.0599999999999996</v>
      </c>
      <c r="H49" s="27">
        <v>2.3199999999999998</v>
      </c>
      <c r="I49" s="27">
        <v>0.98</v>
      </c>
      <c r="J49" s="27">
        <v>2.4900000000000002</v>
      </c>
      <c r="K49" s="27">
        <v>1.56</v>
      </c>
      <c r="L49" s="27">
        <v>1.1100000000000001</v>
      </c>
      <c r="M49" s="27">
        <v>3.69</v>
      </c>
      <c r="N49" s="27">
        <v>3.76</v>
      </c>
      <c r="O49" s="27">
        <v>0.72</v>
      </c>
      <c r="P49" s="27">
        <v>1.66</v>
      </c>
      <c r="Q49" s="27">
        <v>4.32</v>
      </c>
      <c r="R49" s="27">
        <v>4.26</v>
      </c>
      <c r="S49" s="27">
        <v>4.1100000000000003</v>
      </c>
      <c r="T49" s="27">
        <v>2.62</v>
      </c>
      <c r="U49" s="27">
        <v>4.4400000000000004</v>
      </c>
      <c r="V49" s="27">
        <v>1.42</v>
      </c>
      <c r="W49" s="27">
        <v>1.83</v>
      </c>
      <c r="X49" s="27">
        <v>1.86</v>
      </c>
      <c r="Y49" s="27">
        <v>21.29</v>
      </c>
      <c r="Z49" s="27">
        <v>5.26</v>
      </c>
      <c r="AA49" s="27">
        <v>3.52</v>
      </c>
      <c r="AB49" s="27">
        <v>1.49</v>
      </c>
      <c r="AC49" s="27">
        <v>3.2</v>
      </c>
      <c r="AD49" s="27">
        <v>2.52</v>
      </c>
      <c r="AE49" s="29">
        <v>1758</v>
      </c>
      <c r="AF49" s="29">
        <v>484121</v>
      </c>
      <c r="AG49" s="25">
        <v>3.2498000000000791</v>
      </c>
      <c r="AH49" s="29">
        <v>1580.1540327801256</v>
      </c>
      <c r="AI49" s="27">
        <v>181.5161030866667</v>
      </c>
      <c r="AJ49" s="27" t="s">
        <v>869</v>
      </c>
      <c r="AK49" s="27" t="s">
        <v>869</v>
      </c>
      <c r="AL49" s="27">
        <v>181.5161030866667</v>
      </c>
      <c r="AM49" s="27">
        <v>192.21705</v>
      </c>
      <c r="AN49" s="27">
        <v>64.16</v>
      </c>
      <c r="AO49" s="30">
        <v>3.2</v>
      </c>
      <c r="AP49" s="27">
        <v>92.33</v>
      </c>
      <c r="AQ49" s="27">
        <v>118.5</v>
      </c>
      <c r="AR49" s="27">
        <v>109.75</v>
      </c>
      <c r="AS49" s="27">
        <v>11.13</v>
      </c>
      <c r="AT49" s="27">
        <v>483.2</v>
      </c>
      <c r="AU49" s="27">
        <v>4.59</v>
      </c>
      <c r="AV49" s="27">
        <v>10.19</v>
      </c>
      <c r="AW49" s="27">
        <v>4.09</v>
      </c>
      <c r="AX49" s="27">
        <v>21.6</v>
      </c>
      <c r="AY49" s="27">
        <v>51.4</v>
      </c>
      <c r="AZ49" s="27">
        <v>4.45</v>
      </c>
      <c r="BA49" s="27">
        <v>1.02</v>
      </c>
      <c r="BB49" s="27">
        <v>15.59</v>
      </c>
      <c r="BC49" s="27">
        <v>28.56</v>
      </c>
      <c r="BD49" s="27">
        <v>28.16</v>
      </c>
      <c r="BE49" s="27">
        <v>27.41</v>
      </c>
      <c r="BF49" s="27">
        <v>96.6</v>
      </c>
      <c r="BG49" s="27">
        <v>14.99</v>
      </c>
      <c r="BH49" s="27">
        <v>12</v>
      </c>
      <c r="BI49" s="27">
        <v>19</v>
      </c>
      <c r="BJ49" s="27">
        <v>2.72</v>
      </c>
      <c r="BK49" s="27">
        <v>59.2</v>
      </c>
      <c r="BL49" s="27">
        <v>11.16</v>
      </c>
      <c r="BM49" s="27">
        <v>10.66</v>
      </c>
    </row>
    <row r="50" spans="1:65" x14ac:dyDescent="0.2">
      <c r="A50" s="13">
        <v>2131140700</v>
      </c>
      <c r="B50" t="s">
        <v>392</v>
      </c>
      <c r="C50" t="s">
        <v>395</v>
      </c>
      <c r="D50" t="s">
        <v>396</v>
      </c>
      <c r="E50" s="27">
        <v>15.66</v>
      </c>
      <c r="F50" s="27">
        <v>6.16</v>
      </c>
      <c r="G50" s="27">
        <v>4.5599999999999996</v>
      </c>
      <c r="H50" s="27">
        <v>1.1200000000000001</v>
      </c>
      <c r="I50" s="27">
        <v>0.99</v>
      </c>
      <c r="J50" s="27">
        <v>1.52</v>
      </c>
      <c r="K50" s="27">
        <v>1.1599999999999999</v>
      </c>
      <c r="L50" s="27">
        <v>0.99</v>
      </c>
      <c r="M50" s="27">
        <v>2.86</v>
      </c>
      <c r="N50" s="27">
        <v>2.33</v>
      </c>
      <c r="O50" s="27">
        <v>0.6</v>
      </c>
      <c r="P50" s="27">
        <v>1.82</v>
      </c>
      <c r="Q50" s="27">
        <v>3.46</v>
      </c>
      <c r="R50" s="27">
        <v>3.62</v>
      </c>
      <c r="S50" s="27">
        <v>3.89</v>
      </c>
      <c r="T50" s="27">
        <v>2.3199999999999998</v>
      </c>
      <c r="U50" s="27">
        <v>4.22</v>
      </c>
      <c r="V50" s="27">
        <v>1.21</v>
      </c>
      <c r="W50" s="27">
        <v>1.86</v>
      </c>
      <c r="X50" s="27">
        <v>1.64</v>
      </c>
      <c r="Y50" s="27">
        <v>19.09</v>
      </c>
      <c r="Z50" s="27">
        <v>5.09</v>
      </c>
      <c r="AA50" s="27">
        <v>2.83</v>
      </c>
      <c r="AB50" s="27">
        <v>0.86</v>
      </c>
      <c r="AC50" s="27">
        <v>3.66</v>
      </c>
      <c r="AD50" s="27">
        <v>2.06</v>
      </c>
      <c r="AE50" s="29">
        <v>1273.5999999999999</v>
      </c>
      <c r="AF50" s="29">
        <v>322450</v>
      </c>
      <c r="AG50" s="25">
        <v>3.3125000000007105</v>
      </c>
      <c r="AH50" s="29">
        <v>1060.8054748873985</v>
      </c>
      <c r="AI50" s="27" t="s">
        <v>869</v>
      </c>
      <c r="AJ50" s="27">
        <v>86.663915933333328</v>
      </c>
      <c r="AK50" s="27">
        <v>100.50734502766711</v>
      </c>
      <c r="AL50" s="27">
        <v>187.17126096100043</v>
      </c>
      <c r="AM50" s="27">
        <v>183.39555000000001</v>
      </c>
      <c r="AN50" s="27">
        <v>71.650000000000006</v>
      </c>
      <c r="AO50" s="30">
        <v>3.113</v>
      </c>
      <c r="AP50" s="27">
        <v>61.67</v>
      </c>
      <c r="AQ50" s="27">
        <v>82.5</v>
      </c>
      <c r="AR50" s="27">
        <v>86.67</v>
      </c>
      <c r="AS50" s="27">
        <v>9.49</v>
      </c>
      <c r="AT50" s="27">
        <v>409.67</v>
      </c>
      <c r="AU50" s="27">
        <v>4.42</v>
      </c>
      <c r="AV50" s="27">
        <v>11.99</v>
      </c>
      <c r="AW50" s="27">
        <v>4.4400000000000004</v>
      </c>
      <c r="AX50" s="27">
        <v>16.649999999999999</v>
      </c>
      <c r="AY50" s="27">
        <v>83.33</v>
      </c>
      <c r="AZ50" s="27">
        <v>2.52</v>
      </c>
      <c r="BA50" s="27">
        <v>0.96</v>
      </c>
      <c r="BB50" s="27">
        <v>19.47</v>
      </c>
      <c r="BC50" s="27">
        <v>38.99</v>
      </c>
      <c r="BD50" s="27">
        <v>33.5</v>
      </c>
      <c r="BE50" s="27">
        <v>44.33</v>
      </c>
      <c r="BF50" s="27">
        <v>77.5</v>
      </c>
      <c r="BG50" s="27">
        <v>11.99</v>
      </c>
      <c r="BH50" s="27">
        <v>11.61</v>
      </c>
      <c r="BI50" s="27">
        <v>20</v>
      </c>
      <c r="BJ50" s="27">
        <v>3.2</v>
      </c>
      <c r="BK50" s="27">
        <v>61.67</v>
      </c>
      <c r="BL50" s="27">
        <v>8.66</v>
      </c>
      <c r="BM50" s="27">
        <v>9.99</v>
      </c>
    </row>
    <row r="51" spans="1:65" x14ac:dyDescent="0.2">
      <c r="A51" s="13">
        <v>5348300915</v>
      </c>
      <c r="B51" t="s">
        <v>684</v>
      </c>
      <c r="C51" t="s">
        <v>699</v>
      </c>
      <c r="D51" t="s">
        <v>700</v>
      </c>
      <c r="E51" s="27">
        <v>15.65</v>
      </c>
      <c r="F51" s="27">
        <v>4.75</v>
      </c>
      <c r="G51" s="27">
        <v>4.62</v>
      </c>
      <c r="H51" s="27">
        <v>1.59</v>
      </c>
      <c r="I51" s="27">
        <v>0.97</v>
      </c>
      <c r="J51" s="27">
        <v>1.91</v>
      </c>
      <c r="K51" s="27">
        <v>1.64</v>
      </c>
      <c r="L51" s="27">
        <v>1.17</v>
      </c>
      <c r="M51" s="27">
        <v>4.04</v>
      </c>
      <c r="N51" s="27">
        <v>2.37</v>
      </c>
      <c r="O51" s="27">
        <v>0.66</v>
      </c>
      <c r="P51" s="27">
        <v>1.59</v>
      </c>
      <c r="Q51" s="27">
        <v>3.42</v>
      </c>
      <c r="R51" s="27">
        <v>3.11</v>
      </c>
      <c r="S51" s="27">
        <v>4.95</v>
      </c>
      <c r="T51" s="27">
        <v>2.84</v>
      </c>
      <c r="U51" s="27">
        <v>5.04</v>
      </c>
      <c r="V51" s="27">
        <v>1.1599999999999999</v>
      </c>
      <c r="W51" s="27">
        <v>1.87</v>
      </c>
      <c r="X51" s="27">
        <v>1.92</v>
      </c>
      <c r="Y51" s="27">
        <v>21.26</v>
      </c>
      <c r="Z51" s="27">
        <v>4.3099999999999996</v>
      </c>
      <c r="AA51" s="27">
        <v>2.52</v>
      </c>
      <c r="AB51" s="27">
        <v>1.51</v>
      </c>
      <c r="AC51" s="27">
        <v>2.72</v>
      </c>
      <c r="AD51" s="27">
        <v>2.21</v>
      </c>
      <c r="AE51" s="29">
        <v>1246.67</v>
      </c>
      <c r="AF51" s="29">
        <v>430250</v>
      </c>
      <c r="AG51" s="25">
        <v>3.6000000000000378</v>
      </c>
      <c r="AH51" s="29">
        <v>1467.0837145078272</v>
      </c>
      <c r="AI51" s="27" t="s">
        <v>869</v>
      </c>
      <c r="AJ51" s="27">
        <v>31.421037500000008</v>
      </c>
      <c r="AK51" s="27">
        <v>68.066765753526113</v>
      </c>
      <c r="AL51" s="27">
        <v>99.487803253526124</v>
      </c>
      <c r="AM51" s="27">
        <v>196.75155000000001</v>
      </c>
      <c r="AN51" s="27">
        <v>53.5</v>
      </c>
      <c r="AO51" s="30">
        <v>3.859</v>
      </c>
      <c r="AP51" s="27">
        <v>174.5</v>
      </c>
      <c r="AQ51" s="27">
        <v>170</v>
      </c>
      <c r="AR51" s="27">
        <v>124</v>
      </c>
      <c r="AS51" s="27">
        <v>10.99</v>
      </c>
      <c r="AT51" s="27">
        <v>378.38</v>
      </c>
      <c r="AU51" s="27">
        <v>4.99</v>
      </c>
      <c r="AV51" s="27">
        <v>13.29</v>
      </c>
      <c r="AW51" s="27">
        <v>6.99</v>
      </c>
      <c r="AX51" s="27">
        <v>18</v>
      </c>
      <c r="AY51" s="27">
        <v>41</v>
      </c>
      <c r="AZ51" s="27">
        <v>2.38</v>
      </c>
      <c r="BA51" s="27">
        <v>1.17</v>
      </c>
      <c r="BB51" s="27">
        <v>13</v>
      </c>
      <c r="BC51" s="27">
        <v>27.31</v>
      </c>
      <c r="BD51" s="27">
        <v>22.93</v>
      </c>
      <c r="BE51" s="27">
        <v>29.5</v>
      </c>
      <c r="BF51" s="27">
        <v>89</v>
      </c>
      <c r="BG51" s="27">
        <v>9.25</v>
      </c>
      <c r="BH51" s="27">
        <v>13</v>
      </c>
      <c r="BI51" s="27">
        <v>22</v>
      </c>
      <c r="BJ51" s="27">
        <v>3.38</v>
      </c>
      <c r="BK51" s="27">
        <v>62</v>
      </c>
      <c r="BL51" s="27">
        <v>10.49</v>
      </c>
      <c r="BM51" s="27">
        <v>6.49</v>
      </c>
    </row>
    <row r="52" spans="1:65" x14ac:dyDescent="0.2">
      <c r="A52" s="13">
        <v>211260100</v>
      </c>
      <c r="B52" t="s">
        <v>203</v>
      </c>
      <c r="C52" t="s">
        <v>204</v>
      </c>
      <c r="D52" t="s">
        <v>205</v>
      </c>
      <c r="E52" s="27">
        <v>15.65</v>
      </c>
      <c r="F52" s="27">
        <v>5.63</v>
      </c>
      <c r="G52" s="27">
        <v>5.32</v>
      </c>
      <c r="H52" s="27">
        <v>2.14</v>
      </c>
      <c r="I52" s="27">
        <v>1.33</v>
      </c>
      <c r="J52" s="27">
        <v>2.71</v>
      </c>
      <c r="K52" s="27">
        <v>1.99</v>
      </c>
      <c r="L52" s="27">
        <v>1.42</v>
      </c>
      <c r="M52" s="27">
        <v>4.3</v>
      </c>
      <c r="N52" s="27">
        <v>3.99</v>
      </c>
      <c r="O52" s="27">
        <v>0.9</v>
      </c>
      <c r="P52" s="27">
        <v>2.2799999999999998</v>
      </c>
      <c r="Q52" s="27">
        <v>4.79</v>
      </c>
      <c r="R52" s="27">
        <v>4.1900000000000004</v>
      </c>
      <c r="S52" s="27">
        <v>5.79</v>
      </c>
      <c r="T52" s="27">
        <v>3.57</v>
      </c>
      <c r="U52" s="27">
        <v>6.24</v>
      </c>
      <c r="V52" s="27">
        <v>1.67</v>
      </c>
      <c r="W52" s="27">
        <v>2.19</v>
      </c>
      <c r="X52" s="27">
        <v>3.01</v>
      </c>
      <c r="Y52" s="27">
        <v>21.25</v>
      </c>
      <c r="Z52" s="27">
        <v>7.03</v>
      </c>
      <c r="AA52" s="27">
        <v>3.39</v>
      </c>
      <c r="AB52" s="27">
        <v>1.48</v>
      </c>
      <c r="AC52" s="27">
        <v>4.2699999999999996</v>
      </c>
      <c r="AD52" s="27">
        <v>1.49</v>
      </c>
      <c r="AE52" s="29">
        <v>1473.33</v>
      </c>
      <c r="AF52" s="29">
        <v>632500</v>
      </c>
      <c r="AG52" s="25">
        <v>4.3750000000001412</v>
      </c>
      <c r="AH52" s="29">
        <v>2368.484441381308</v>
      </c>
      <c r="AI52" s="27" t="s">
        <v>869</v>
      </c>
      <c r="AJ52" s="27">
        <v>108.7937065</v>
      </c>
      <c r="AK52" s="27">
        <v>129.91779656789868</v>
      </c>
      <c r="AL52" s="27">
        <v>238.71150306789866</v>
      </c>
      <c r="AM52" s="27">
        <v>188.85854999999998</v>
      </c>
      <c r="AN52" s="27">
        <v>59.67</v>
      </c>
      <c r="AO52" s="30">
        <v>3.8570000000000002</v>
      </c>
      <c r="AP52" s="27">
        <v>274.33</v>
      </c>
      <c r="AQ52" s="27">
        <v>225</v>
      </c>
      <c r="AR52" s="27">
        <v>150</v>
      </c>
      <c r="AS52" s="27">
        <v>11.25</v>
      </c>
      <c r="AT52" s="27">
        <v>509</v>
      </c>
      <c r="AU52" s="27">
        <v>5.13</v>
      </c>
      <c r="AV52" s="27">
        <v>12.99</v>
      </c>
      <c r="AW52" s="27">
        <v>7.89</v>
      </c>
      <c r="AX52" s="27">
        <v>24</v>
      </c>
      <c r="AY52" s="27">
        <v>62.33</v>
      </c>
      <c r="AZ52" s="27">
        <v>2.98</v>
      </c>
      <c r="BA52" s="27">
        <v>1.22</v>
      </c>
      <c r="BB52" s="27">
        <v>16.63</v>
      </c>
      <c r="BC52" s="27">
        <v>27.26</v>
      </c>
      <c r="BD52" s="27">
        <v>25</v>
      </c>
      <c r="BE52" s="27">
        <v>32.5</v>
      </c>
      <c r="BF52" s="27">
        <v>94.67</v>
      </c>
      <c r="BG52" s="27">
        <v>29.95</v>
      </c>
      <c r="BH52" s="27">
        <v>12.25</v>
      </c>
      <c r="BI52" s="27">
        <v>17.329999999999998</v>
      </c>
      <c r="BJ52" s="27">
        <v>3.98</v>
      </c>
      <c r="BK52" s="27">
        <v>82.17</v>
      </c>
      <c r="BL52" s="27">
        <v>10.49</v>
      </c>
      <c r="BM52" s="27">
        <v>10.49</v>
      </c>
    </row>
    <row r="53" spans="1:65" x14ac:dyDescent="0.2">
      <c r="A53" s="13">
        <v>2235380600</v>
      </c>
      <c r="B53" t="s">
        <v>397</v>
      </c>
      <c r="C53" t="s">
        <v>411</v>
      </c>
      <c r="D53" t="s">
        <v>412</v>
      </c>
      <c r="E53" s="27">
        <v>15.65</v>
      </c>
      <c r="F53" s="27">
        <v>4.43</v>
      </c>
      <c r="G53" s="27">
        <v>4.76</v>
      </c>
      <c r="H53" s="27">
        <v>1.33</v>
      </c>
      <c r="I53" s="27">
        <v>0.92</v>
      </c>
      <c r="J53" s="27">
        <v>2.52</v>
      </c>
      <c r="K53" s="27">
        <v>1.93</v>
      </c>
      <c r="L53" s="27">
        <v>0.97</v>
      </c>
      <c r="M53" s="27">
        <v>3.92</v>
      </c>
      <c r="N53" s="27">
        <v>2.85</v>
      </c>
      <c r="O53" s="27">
        <v>0.64</v>
      </c>
      <c r="P53" s="27">
        <v>1.89</v>
      </c>
      <c r="Q53" s="27">
        <v>4.05</v>
      </c>
      <c r="R53" s="27">
        <v>3.76</v>
      </c>
      <c r="S53" s="27">
        <v>3.93</v>
      </c>
      <c r="T53" s="27">
        <v>2.41</v>
      </c>
      <c r="U53" s="27">
        <v>3.55</v>
      </c>
      <c r="V53" s="27">
        <v>1.24</v>
      </c>
      <c r="W53" s="27">
        <v>1.91</v>
      </c>
      <c r="X53" s="27">
        <v>1.69</v>
      </c>
      <c r="Y53" s="27">
        <v>19.13</v>
      </c>
      <c r="Z53" s="27">
        <v>6.17</v>
      </c>
      <c r="AA53" s="27">
        <v>2.68</v>
      </c>
      <c r="AB53" s="27">
        <v>1.29</v>
      </c>
      <c r="AC53" s="27">
        <v>2.69</v>
      </c>
      <c r="AD53" s="27">
        <v>2.0499999999999998</v>
      </c>
      <c r="AE53" s="29">
        <v>1822.5</v>
      </c>
      <c r="AF53" s="29">
        <v>629674</v>
      </c>
      <c r="AG53" s="25">
        <v>3.749999999999992</v>
      </c>
      <c r="AH53" s="29">
        <v>2187.0888525569076</v>
      </c>
      <c r="AI53" s="27" t="s">
        <v>869</v>
      </c>
      <c r="AJ53" s="27">
        <v>71.784664599999999</v>
      </c>
      <c r="AK53" s="27">
        <v>46.51923618730607</v>
      </c>
      <c r="AL53" s="27">
        <v>118.30390078730608</v>
      </c>
      <c r="AM53" s="27">
        <v>184.52205000000001</v>
      </c>
      <c r="AN53" s="27">
        <v>53.99</v>
      </c>
      <c r="AO53" s="30">
        <v>3.2120000000000002</v>
      </c>
      <c r="AP53" s="27">
        <v>103.33</v>
      </c>
      <c r="AQ53" s="27">
        <v>166.67</v>
      </c>
      <c r="AR53" s="27">
        <v>123.33</v>
      </c>
      <c r="AS53" s="27">
        <v>11.32</v>
      </c>
      <c r="AT53" s="27">
        <v>510.1</v>
      </c>
      <c r="AU53" s="27">
        <v>4.29</v>
      </c>
      <c r="AV53" s="27">
        <v>9.99</v>
      </c>
      <c r="AW53" s="27">
        <v>3.96</v>
      </c>
      <c r="AX53" s="27">
        <v>23</v>
      </c>
      <c r="AY53" s="27">
        <v>43.33</v>
      </c>
      <c r="AZ53" s="27">
        <v>2.88</v>
      </c>
      <c r="BA53" s="27">
        <v>1.1499999999999999</v>
      </c>
      <c r="BB53" s="27">
        <v>17.329999999999998</v>
      </c>
      <c r="BC53" s="27">
        <v>30.33</v>
      </c>
      <c r="BD53" s="27">
        <v>29.33</v>
      </c>
      <c r="BE53" s="27">
        <v>33.99</v>
      </c>
      <c r="BF53" s="27">
        <v>108</v>
      </c>
      <c r="BG53" s="27">
        <v>9.99</v>
      </c>
      <c r="BH53" s="27">
        <v>11.99</v>
      </c>
      <c r="BI53" s="27">
        <v>20.67</v>
      </c>
      <c r="BJ53" s="27">
        <v>2.72</v>
      </c>
      <c r="BK53" s="27">
        <v>56.67</v>
      </c>
      <c r="BL53" s="27">
        <v>9.49</v>
      </c>
      <c r="BM53" s="27">
        <v>10.65</v>
      </c>
    </row>
    <row r="54" spans="1:65" x14ac:dyDescent="0.2">
      <c r="A54" s="13">
        <v>5522540275</v>
      </c>
      <c r="B54" t="s">
        <v>706</v>
      </c>
      <c r="C54" t="s">
        <v>709</v>
      </c>
      <c r="D54" t="s">
        <v>710</v>
      </c>
      <c r="E54" s="27">
        <v>15.65</v>
      </c>
      <c r="F54" s="27">
        <v>4.6900000000000004</v>
      </c>
      <c r="G54" s="27">
        <v>5.23</v>
      </c>
      <c r="H54" s="27">
        <v>1.84</v>
      </c>
      <c r="I54" s="27">
        <v>1</v>
      </c>
      <c r="J54" s="27">
        <v>1.97</v>
      </c>
      <c r="K54" s="27">
        <v>1.22</v>
      </c>
      <c r="L54" s="27">
        <v>1</v>
      </c>
      <c r="M54" s="27">
        <v>3.99</v>
      </c>
      <c r="N54" s="27">
        <v>2.42</v>
      </c>
      <c r="O54" s="27">
        <v>0.45</v>
      </c>
      <c r="P54" s="27">
        <v>1.75</v>
      </c>
      <c r="Q54" s="27">
        <v>4.22</v>
      </c>
      <c r="R54" s="27">
        <v>3.82</v>
      </c>
      <c r="S54" s="27">
        <v>4.6500000000000004</v>
      </c>
      <c r="T54" s="27">
        <v>2.76</v>
      </c>
      <c r="U54" s="27">
        <v>4.49</v>
      </c>
      <c r="V54" s="27">
        <v>1.21</v>
      </c>
      <c r="W54" s="27">
        <v>1.88</v>
      </c>
      <c r="X54" s="27">
        <v>1.79</v>
      </c>
      <c r="Y54" s="27">
        <v>20.399999999999999</v>
      </c>
      <c r="Z54" s="27">
        <v>4.47</v>
      </c>
      <c r="AA54" s="27">
        <v>2.62</v>
      </c>
      <c r="AB54" s="27">
        <v>1.0900000000000001</v>
      </c>
      <c r="AC54" s="27">
        <v>2.5299999999999998</v>
      </c>
      <c r="AD54" s="27">
        <v>2.15</v>
      </c>
      <c r="AE54" s="29">
        <v>882.8</v>
      </c>
      <c r="AF54" s="29">
        <v>308233</v>
      </c>
      <c r="AG54" s="25">
        <v>3.5337500000003201</v>
      </c>
      <c r="AH54" s="29">
        <v>1042.4380647711182</v>
      </c>
      <c r="AI54" s="27" t="s">
        <v>869</v>
      </c>
      <c r="AJ54" s="27">
        <v>99.043710974999996</v>
      </c>
      <c r="AK54" s="27">
        <v>91.761657138181604</v>
      </c>
      <c r="AL54" s="27">
        <v>190.8053681131816</v>
      </c>
      <c r="AM54" s="27">
        <v>183.81704999999999</v>
      </c>
      <c r="AN54" s="27">
        <v>59.5</v>
      </c>
      <c r="AO54" s="30">
        <v>3.1059999999999999</v>
      </c>
      <c r="AP54" s="27">
        <v>122</v>
      </c>
      <c r="AQ54" s="27">
        <v>197</v>
      </c>
      <c r="AR54" s="27">
        <v>96.6</v>
      </c>
      <c r="AS54" s="27">
        <v>9.81</v>
      </c>
      <c r="AT54" s="27">
        <v>460.48</v>
      </c>
      <c r="AU54" s="27">
        <v>4.59</v>
      </c>
      <c r="AV54" s="27">
        <v>11.99</v>
      </c>
      <c r="AW54" s="27">
        <v>4.49</v>
      </c>
      <c r="AX54" s="27">
        <v>21.75</v>
      </c>
      <c r="AY54" s="27">
        <v>26.5</v>
      </c>
      <c r="AZ54" s="27">
        <v>2.4700000000000002</v>
      </c>
      <c r="BA54" s="27">
        <v>1.1599999999999999</v>
      </c>
      <c r="BB54" s="27">
        <v>18.559999999999999</v>
      </c>
      <c r="BC54" s="27">
        <v>30.25</v>
      </c>
      <c r="BD54" s="27">
        <v>30.33</v>
      </c>
      <c r="BE54" s="27">
        <v>35.5</v>
      </c>
      <c r="BF54" s="27">
        <v>93.64</v>
      </c>
      <c r="BG54" s="27">
        <v>4.166666666666667</v>
      </c>
      <c r="BH54" s="27">
        <v>7.02</v>
      </c>
      <c r="BI54" s="27">
        <v>11</v>
      </c>
      <c r="BJ54" s="27">
        <v>2.64</v>
      </c>
      <c r="BK54" s="27">
        <v>62.5</v>
      </c>
      <c r="BL54" s="27">
        <v>7.99</v>
      </c>
      <c r="BM54" s="27">
        <v>9.32</v>
      </c>
    </row>
    <row r="55" spans="1:65" x14ac:dyDescent="0.2">
      <c r="A55" s="13">
        <v>5533340580</v>
      </c>
      <c r="B55" t="s">
        <v>706</v>
      </c>
      <c r="C55" t="s">
        <v>715</v>
      </c>
      <c r="D55" t="s">
        <v>716</v>
      </c>
      <c r="E55" s="27">
        <v>15.65</v>
      </c>
      <c r="F55" s="27">
        <v>4.8600000000000003</v>
      </c>
      <c r="G55" s="27">
        <v>4.63</v>
      </c>
      <c r="H55" s="27">
        <v>1.55</v>
      </c>
      <c r="I55" s="27">
        <v>1.02</v>
      </c>
      <c r="J55" s="27">
        <v>2.06</v>
      </c>
      <c r="K55" s="27">
        <v>1.65</v>
      </c>
      <c r="L55" s="27">
        <v>1.04</v>
      </c>
      <c r="M55" s="27">
        <v>4.13</v>
      </c>
      <c r="N55" s="27">
        <v>2.15</v>
      </c>
      <c r="O55" s="27">
        <v>0.56999999999999995</v>
      </c>
      <c r="P55" s="27">
        <v>1.81</v>
      </c>
      <c r="Q55" s="27">
        <v>3.82</v>
      </c>
      <c r="R55" s="27">
        <v>3.46</v>
      </c>
      <c r="S55" s="27">
        <v>3.7</v>
      </c>
      <c r="T55" s="27">
        <v>2.39</v>
      </c>
      <c r="U55" s="27">
        <v>4.72</v>
      </c>
      <c r="V55" s="27">
        <v>1.0900000000000001</v>
      </c>
      <c r="W55" s="27">
        <v>1.95</v>
      </c>
      <c r="X55" s="27">
        <v>1.8</v>
      </c>
      <c r="Y55" s="27">
        <v>20.7</v>
      </c>
      <c r="Z55" s="27">
        <v>4.18</v>
      </c>
      <c r="AA55" s="27">
        <v>2.4300000000000002</v>
      </c>
      <c r="AB55" s="27">
        <v>1.08</v>
      </c>
      <c r="AC55" s="27">
        <v>3.43</v>
      </c>
      <c r="AD55" s="27">
        <v>2.16</v>
      </c>
      <c r="AE55" s="29">
        <v>1436.67</v>
      </c>
      <c r="AF55" s="29">
        <v>435000</v>
      </c>
      <c r="AG55" s="25">
        <v>3.995800000000048</v>
      </c>
      <c r="AH55" s="29">
        <v>1556.7775386260143</v>
      </c>
      <c r="AI55" s="27" t="s">
        <v>869</v>
      </c>
      <c r="AJ55" s="27">
        <v>102.22861323333332</v>
      </c>
      <c r="AK55" s="27">
        <v>90.578406733350448</v>
      </c>
      <c r="AL55" s="27">
        <v>192.80701996668375</v>
      </c>
      <c r="AM55" s="27">
        <v>183.06704999999999</v>
      </c>
      <c r="AN55" s="27">
        <v>49.6</v>
      </c>
      <c r="AO55" s="30">
        <v>2.9590000000000001</v>
      </c>
      <c r="AP55" s="27">
        <v>71</v>
      </c>
      <c r="AQ55" s="27">
        <v>181.67</v>
      </c>
      <c r="AR55" s="27">
        <v>127.5</v>
      </c>
      <c r="AS55" s="27">
        <v>9.67</v>
      </c>
      <c r="AT55" s="27">
        <v>456.8</v>
      </c>
      <c r="AU55" s="27">
        <v>4.6500000000000004</v>
      </c>
      <c r="AV55" s="27">
        <v>13.75</v>
      </c>
      <c r="AW55" s="27">
        <v>4.1900000000000004</v>
      </c>
      <c r="AX55" s="27">
        <v>22</v>
      </c>
      <c r="AY55" s="27">
        <v>41.4</v>
      </c>
      <c r="AZ55" s="27">
        <v>2.31</v>
      </c>
      <c r="BA55" s="27">
        <v>1.1299999999999999</v>
      </c>
      <c r="BB55" s="27">
        <v>15.74</v>
      </c>
      <c r="BC55" s="27">
        <v>33.29</v>
      </c>
      <c r="BD55" s="27">
        <v>24.1</v>
      </c>
      <c r="BE55" s="27">
        <v>30.19</v>
      </c>
      <c r="BF55" s="27">
        <v>61.99</v>
      </c>
      <c r="BG55" s="27">
        <v>7.666666666666667</v>
      </c>
      <c r="BH55" s="27">
        <v>12.85</v>
      </c>
      <c r="BI55" s="27">
        <v>16.8</v>
      </c>
      <c r="BJ55" s="27">
        <v>2.67</v>
      </c>
      <c r="BK55" s="27">
        <v>49.36</v>
      </c>
      <c r="BL55" s="27">
        <v>7.82</v>
      </c>
      <c r="BM55" s="27">
        <v>8.1999999999999993</v>
      </c>
    </row>
    <row r="56" spans="1:65" x14ac:dyDescent="0.2">
      <c r="A56" s="13">
        <v>1737900700</v>
      </c>
      <c r="B56" t="s">
        <v>322</v>
      </c>
      <c r="C56" t="s">
        <v>333</v>
      </c>
      <c r="D56" t="s">
        <v>334</v>
      </c>
      <c r="E56" s="27">
        <v>15.6</v>
      </c>
      <c r="F56" s="27">
        <v>4.79</v>
      </c>
      <c r="G56" s="27">
        <v>5.21</v>
      </c>
      <c r="H56" s="27">
        <v>1.62</v>
      </c>
      <c r="I56" s="27">
        <v>1.03</v>
      </c>
      <c r="J56" s="27">
        <v>1.99</v>
      </c>
      <c r="K56" s="27">
        <v>2.86</v>
      </c>
      <c r="L56" s="27">
        <v>1.1100000000000001</v>
      </c>
      <c r="M56" s="27">
        <v>4.32</v>
      </c>
      <c r="N56" s="27">
        <v>2.69</v>
      </c>
      <c r="O56" s="27">
        <v>0.56000000000000005</v>
      </c>
      <c r="P56" s="27">
        <v>1.66</v>
      </c>
      <c r="Q56" s="27">
        <v>4.0599999999999996</v>
      </c>
      <c r="R56" s="27">
        <v>3.52</v>
      </c>
      <c r="S56" s="27">
        <v>4.79</v>
      </c>
      <c r="T56" s="27">
        <v>2.41</v>
      </c>
      <c r="U56" s="27">
        <v>3.52</v>
      </c>
      <c r="V56" s="27">
        <v>1.37</v>
      </c>
      <c r="W56" s="27">
        <v>1.92</v>
      </c>
      <c r="X56" s="27">
        <v>2.2599999999999998</v>
      </c>
      <c r="Y56" s="27">
        <v>15.32</v>
      </c>
      <c r="Z56" s="27">
        <v>4.72</v>
      </c>
      <c r="AA56" s="27">
        <v>2.82</v>
      </c>
      <c r="AB56" s="27">
        <v>0.87</v>
      </c>
      <c r="AC56" s="27">
        <v>2.89</v>
      </c>
      <c r="AD56" s="27">
        <v>2.36</v>
      </c>
      <c r="AE56" s="29">
        <v>850</v>
      </c>
      <c r="AF56" s="29">
        <v>338000</v>
      </c>
      <c r="AG56" s="25">
        <v>3.4375000000005373</v>
      </c>
      <c r="AH56" s="29">
        <v>1129.5025943038752</v>
      </c>
      <c r="AI56" s="27" t="s">
        <v>869</v>
      </c>
      <c r="AJ56" s="27">
        <v>56.489606897216653</v>
      </c>
      <c r="AK56" s="27">
        <v>87.90408876610546</v>
      </c>
      <c r="AL56" s="27">
        <v>144.39369566332212</v>
      </c>
      <c r="AM56" s="27">
        <v>195.63704999999999</v>
      </c>
      <c r="AN56" s="27">
        <v>52.5</v>
      </c>
      <c r="AO56" s="30">
        <v>3.69</v>
      </c>
      <c r="AP56" s="27">
        <v>132.54</v>
      </c>
      <c r="AQ56" s="27">
        <v>120.5</v>
      </c>
      <c r="AR56" s="27">
        <v>77</v>
      </c>
      <c r="AS56" s="27">
        <v>10.49</v>
      </c>
      <c r="AT56" s="27">
        <v>492.16</v>
      </c>
      <c r="AU56" s="27">
        <v>4.49</v>
      </c>
      <c r="AV56" s="27">
        <v>11.02</v>
      </c>
      <c r="AW56" s="27">
        <v>4.59</v>
      </c>
      <c r="AX56" s="27">
        <v>30</v>
      </c>
      <c r="AY56" s="27">
        <v>37</v>
      </c>
      <c r="AZ56" s="27">
        <v>2.93</v>
      </c>
      <c r="BA56" s="27">
        <v>1.19</v>
      </c>
      <c r="BB56" s="27">
        <v>12.5</v>
      </c>
      <c r="BC56" s="27">
        <v>35.99</v>
      </c>
      <c r="BD56" s="27">
        <v>23.99</v>
      </c>
      <c r="BE56" s="27">
        <v>35</v>
      </c>
      <c r="BF56" s="27">
        <v>90</v>
      </c>
      <c r="BG56" s="27">
        <v>3.249166666666667</v>
      </c>
      <c r="BH56" s="27">
        <v>8</v>
      </c>
      <c r="BI56" s="27">
        <v>15</v>
      </c>
      <c r="BJ56" s="27">
        <v>2.84</v>
      </c>
      <c r="BK56" s="27">
        <v>43.42</v>
      </c>
      <c r="BL56" s="27">
        <v>8.99</v>
      </c>
      <c r="BM56" s="27">
        <v>4.99</v>
      </c>
    </row>
    <row r="57" spans="1:65" x14ac:dyDescent="0.2">
      <c r="A57" s="13">
        <v>3917460300</v>
      </c>
      <c r="B57" t="s">
        <v>529</v>
      </c>
      <c r="C57" t="s">
        <v>532</v>
      </c>
      <c r="D57" t="s">
        <v>533</v>
      </c>
      <c r="E57" s="27">
        <v>15.53</v>
      </c>
      <c r="F57" s="27">
        <v>5.84</v>
      </c>
      <c r="G57" s="27">
        <v>4.79</v>
      </c>
      <c r="H57" s="27">
        <v>1.73</v>
      </c>
      <c r="I57" s="27">
        <v>1.06</v>
      </c>
      <c r="J57" s="27">
        <v>1.69</v>
      </c>
      <c r="K57" s="27">
        <v>1.72</v>
      </c>
      <c r="L57" s="27">
        <v>1.21</v>
      </c>
      <c r="M57" s="27">
        <v>3.92</v>
      </c>
      <c r="N57" s="27">
        <v>3.57</v>
      </c>
      <c r="O57" s="27">
        <v>0.56999999999999995</v>
      </c>
      <c r="P57" s="27">
        <v>1.86</v>
      </c>
      <c r="Q57" s="27">
        <v>4.54</v>
      </c>
      <c r="R57" s="27">
        <v>3.66</v>
      </c>
      <c r="S57" s="27">
        <v>4.24</v>
      </c>
      <c r="T57" s="27">
        <v>2.91</v>
      </c>
      <c r="U57" s="27">
        <v>4.32</v>
      </c>
      <c r="V57" s="27">
        <v>1.2</v>
      </c>
      <c r="W57" s="27">
        <v>1.91</v>
      </c>
      <c r="X57" s="27">
        <v>1.92</v>
      </c>
      <c r="Y57" s="27">
        <v>19.55</v>
      </c>
      <c r="Z57" s="27">
        <v>5.31</v>
      </c>
      <c r="AA57" s="27">
        <v>2.93</v>
      </c>
      <c r="AB57" s="27">
        <v>1.1299999999999999</v>
      </c>
      <c r="AC57" s="27">
        <v>3.33</v>
      </c>
      <c r="AD57" s="27">
        <v>2.4700000000000002</v>
      </c>
      <c r="AE57" s="29">
        <v>1255.8</v>
      </c>
      <c r="AF57" s="29">
        <v>338298</v>
      </c>
      <c r="AG57" s="25">
        <v>3.3850000000002325</v>
      </c>
      <c r="AH57" s="29">
        <v>1123.1069163927073</v>
      </c>
      <c r="AI57" s="27" t="s">
        <v>869</v>
      </c>
      <c r="AJ57" s="27">
        <v>89.228297020854555</v>
      </c>
      <c r="AK57" s="27">
        <v>84.068384454155819</v>
      </c>
      <c r="AL57" s="27">
        <v>173.29668147501036</v>
      </c>
      <c r="AM57" s="27">
        <v>184.94475</v>
      </c>
      <c r="AN57" s="27">
        <v>47.04</v>
      </c>
      <c r="AO57" s="30">
        <v>3.157</v>
      </c>
      <c r="AP57" s="27">
        <v>102.5</v>
      </c>
      <c r="AQ57" s="27">
        <v>117</v>
      </c>
      <c r="AR57" s="27">
        <v>108</v>
      </c>
      <c r="AS57" s="27">
        <v>10.78</v>
      </c>
      <c r="AT57" s="27">
        <v>534.26</v>
      </c>
      <c r="AU57" s="27">
        <v>4.1500000000000004</v>
      </c>
      <c r="AV57" s="27">
        <v>11.39</v>
      </c>
      <c r="AW57" s="27">
        <v>3.39</v>
      </c>
      <c r="AX57" s="27">
        <v>25.17</v>
      </c>
      <c r="AY57" s="27">
        <v>34.33</v>
      </c>
      <c r="AZ57" s="27">
        <v>2.5099999999999998</v>
      </c>
      <c r="BA57" s="27">
        <v>1.1399999999999999</v>
      </c>
      <c r="BB57" s="27">
        <v>13.95</v>
      </c>
      <c r="BC57" s="27">
        <v>43.48</v>
      </c>
      <c r="BD57" s="27">
        <v>30.46</v>
      </c>
      <c r="BE57" s="27">
        <v>44.05</v>
      </c>
      <c r="BF57" s="27">
        <v>62.98</v>
      </c>
      <c r="BG57" s="27">
        <v>22.99</v>
      </c>
      <c r="BH57" s="27">
        <v>11.19</v>
      </c>
      <c r="BI57" s="27">
        <v>18.8</v>
      </c>
      <c r="BJ57" s="27">
        <v>2.77</v>
      </c>
      <c r="BK57" s="27">
        <v>54.99</v>
      </c>
      <c r="BL57" s="27">
        <v>9.99</v>
      </c>
      <c r="BM57" s="27">
        <v>10.130000000000001</v>
      </c>
    </row>
    <row r="58" spans="1:65" x14ac:dyDescent="0.2">
      <c r="A58" s="13">
        <v>3229820400</v>
      </c>
      <c r="B58" t="s">
        <v>477</v>
      </c>
      <c r="C58" t="s">
        <v>478</v>
      </c>
      <c r="D58" t="s">
        <v>479</v>
      </c>
      <c r="E58" s="27">
        <v>15.49</v>
      </c>
      <c r="F58" s="27">
        <v>4.03</v>
      </c>
      <c r="G58" s="27">
        <v>4.47</v>
      </c>
      <c r="H58" s="27">
        <v>1.84</v>
      </c>
      <c r="I58" s="27">
        <v>1.19</v>
      </c>
      <c r="J58" s="27">
        <v>2.34</v>
      </c>
      <c r="K58" s="27">
        <v>2.0699999999999998</v>
      </c>
      <c r="L58" s="27">
        <v>1.1399999999999999</v>
      </c>
      <c r="M58" s="27">
        <v>4.49</v>
      </c>
      <c r="N58" s="27">
        <v>3.38</v>
      </c>
      <c r="O58" s="27">
        <v>0.61</v>
      </c>
      <c r="P58" s="27">
        <v>1.59</v>
      </c>
      <c r="Q58" s="27">
        <v>2.86</v>
      </c>
      <c r="R58" s="27">
        <v>3.91</v>
      </c>
      <c r="S58" s="27">
        <v>4.8899999999999997</v>
      </c>
      <c r="T58" s="27">
        <v>2.84</v>
      </c>
      <c r="U58" s="27">
        <v>4.8099999999999996</v>
      </c>
      <c r="V58" s="27">
        <v>1.41</v>
      </c>
      <c r="W58" s="27">
        <v>2.41</v>
      </c>
      <c r="X58" s="27">
        <v>1.87</v>
      </c>
      <c r="Y58" s="27">
        <v>20.45</v>
      </c>
      <c r="Z58" s="27">
        <v>6.23</v>
      </c>
      <c r="AA58" s="27">
        <v>3.51</v>
      </c>
      <c r="AB58" s="27">
        <v>0.96</v>
      </c>
      <c r="AC58" s="27">
        <v>2.35</v>
      </c>
      <c r="AD58" s="27">
        <v>1.9</v>
      </c>
      <c r="AE58" s="29">
        <v>1583.33</v>
      </c>
      <c r="AF58" s="29">
        <v>472183</v>
      </c>
      <c r="AG58" s="25">
        <v>3.6350000000002449</v>
      </c>
      <c r="AH58" s="29">
        <v>1617.0414275580945</v>
      </c>
      <c r="AI58" s="27" t="s">
        <v>869</v>
      </c>
      <c r="AJ58" s="27">
        <v>121.853200425</v>
      </c>
      <c r="AK58" s="27">
        <v>52.027600690687308</v>
      </c>
      <c r="AL58" s="27">
        <v>173.88080111568729</v>
      </c>
      <c r="AM58" s="27">
        <v>179.8527</v>
      </c>
      <c r="AN58" s="27">
        <v>54.67</v>
      </c>
      <c r="AO58" s="30">
        <v>3.8439999999999999</v>
      </c>
      <c r="AP58" s="27">
        <v>104.33</v>
      </c>
      <c r="AQ58" s="27">
        <v>108.67</v>
      </c>
      <c r="AR58" s="27">
        <v>100.33</v>
      </c>
      <c r="AS58" s="27">
        <v>10.83</v>
      </c>
      <c r="AT58" s="27">
        <v>464.33</v>
      </c>
      <c r="AU58" s="27">
        <v>4.79</v>
      </c>
      <c r="AV58" s="27">
        <v>11.99</v>
      </c>
      <c r="AW58" s="27">
        <v>3.99</v>
      </c>
      <c r="AX58" s="27">
        <v>15.8</v>
      </c>
      <c r="AY58" s="27">
        <v>46.8</v>
      </c>
      <c r="AZ58" s="27">
        <v>2.92</v>
      </c>
      <c r="BA58" s="27">
        <v>0.99</v>
      </c>
      <c r="BB58" s="27">
        <v>15.5</v>
      </c>
      <c r="BC58" s="27">
        <v>18.41</v>
      </c>
      <c r="BD58" s="27">
        <v>22.34</v>
      </c>
      <c r="BE58" s="27">
        <v>26.66</v>
      </c>
      <c r="BF58" s="27">
        <v>67.8</v>
      </c>
      <c r="BG58" s="27">
        <v>7.416666666666667</v>
      </c>
      <c r="BH58" s="27">
        <v>12.94</v>
      </c>
      <c r="BI58" s="27">
        <v>17.5</v>
      </c>
      <c r="BJ58" s="27">
        <v>2.2999999999999998</v>
      </c>
      <c r="BK58" s="27">
        <v>55</v>
      </c>
      <c r="BL58" s="27">
        <v>9.81</v>
      </c>
      <c r="BM58" s="27">
        <v>10.24</v>
      </c>
    </row>
    <row r="59" spans="1:65" x14ac:dyDescent="0.2">
      <c r="A59" s="13">
        <v>1312260200</v>
      </c>
      <c r="B59" t="s">
        <v>296</v>
      </c>
      <c r="C59" t="s">
        <v>302</v>
      </c>
      <c r="D59" t="s">
        <v>303</v>
      </c>
      <c r="E59" s="27">
        <v>15.48</v>
      </c>
      <c r="F59" s="27">
        <v>4.8899999999999997</v>
      </c>
      <c r="G59" s="27">
        <v>4.7</v>
      </c>
      <c r="H59" s="27">
        <v>1.1000000000000001</v>
      </c>
      <c r="I59" s="27">
        <v>0.96</v>
      </c>
      <c r="J59" s="27">
        <v>1.65</v>
      </c>
      <c r="K59" s="27">
        <v>1.21</v>
      </c>
      <c r="L59" s="27">
        <v>0.99</v>
      </c>
      <c r="M59" s="27">
        <v>3.09</v>
      </c>
      <c r="N59" s="27">
        <v>3.21</v>
      </c>
      <c r="O59" s="27">
        <v>0.49</v>
      </c>
      <c r="P59" s="27">
        <v>1.79</v>
      </c>
      <c r="Q59" s="27">
        <v>3.56</v>
      </c>
      <c r="R59" s="27">
        <v>3.82</v>
      </c>
      <c r="S59" s="27">
        <v>4.3600000000000003</v>
      </c>
      <c r="T59" s="27">
        <v>2</v>
      </c>
      <c r="U59" s="27">
        <v>4.3899999999999997</v>
      </c>
      <c r="V59" s="27">
        <v>1.22</v>
      </c>
      <c r="W59" s="27">
        <v>1.83</v>
      </c>
      <c r="X59" s="27">
        <v>1.69</v>
      </c>
      <c r="Y59" s="27">
        <v>19.510000000000002</v>
      </c>
      <c r="Z59" s="27">
        <v>4.9400000000000004</v>
      </c>
      <c r="AA59" s="27">
        <v>2.74</v>
      </c>
      <c r="AB59" s="27">
        <v>0.92</v>
      </c>
      <c r="AC59" s="27">
        <v>2.9</v>
      </c>
      <c r="AD59" s="27">
        <v>2.0499999999999998</v>
      </c>
      <c r="AE59" s="29">
        <v>1150</v>
      </c>
      <c r="AF59" s="29">
        <v>274215</v>
      </c>
      <c r="AG59" s="25">
        <v>3.6250000000001017</v>
      </c>
      <c r="AH59" s="29">
        <v>937.92080838008803</v>
      </c>
      <c r="AI59" s="27" t="s">
        <v>869</v>
      </c>
      <c r="AJ59" s="27">
        <v>96.400171260777711</v>
      </c>
      <c r="AK59" s="27">
        <v>42.6</v>
      </c>
      <c r="AL59" s="27">
        <v>139.00017126077771</v>
      </c>
      <c r="AM59" s="27">
        <v>190.48755</v>
      </c>
      <c r="AN59" s="27">
        <v>32</v>
      </c>
      <c r="AO59" s="30">
        <v>3.0329999999999999</v>
      </c>
      <c r="AP59" s="27">
        <v>150</v>
      </c>
      <c r="AQ59" s="27">
        <v>95</v>
      </c>
      <c r="AR59" s="27">
        <v>77.33</v>
      </c>
      <c r="AS59" s="27">
        <v>8.49</v>
      </c>
      <c r="AT59" s="27">
        <v>478.25</v>
      </c>
      <c r="AU59" s="27">
        <v>4.4000000000000004</v>
      </c>
      <c r="AV59" s="27">
        <v>10.29</v>
      </c>
      <c r="AW59" s="27">
        <v>3.99</v>
      </c>
      <c r="AX59" s="27">
        <v>20</v>
      </c>
      <c r="AY59" s="27">
        <v>32</v>
      </c>
      <c r="AZ59" s="27">
        <v>1.79</v>
      </c>
      <c r="BA59" s="27">
        <v>1</v>
      </c>
      <c r="BB59" s="27">
        <v>10.8</v>
      </c>
      <c r="BC59" s="27">
        <v>29.74</v>
      </c>
      <c r="BD59" s="27">
        <v>21.99</v>
      </c>
      <c r="BE59" s="27">
        <v>32.99</v>
      </c>
      <c r="BF59" s="27">
        <v>70</v>
      </c>
      <c r="BG59" s="27">
        <v>12.913333333333334</v>
      </c>
      <c r="BH59" s="27">
        <v>13</v>
      </c>
      <c r="BI59" s="27">
        <v>20</v>
      </c>
      <c r="BJ59" s="27">
        <v>2.4900000000000002</v>
      </c>
      <c r="BK59" s="27">
        <v>55</v>
      </c>
      <c r="BL59" s="27">
        <v>9.99</v>
      </c>
      <c r="BM59" s="27">
        <v>7.49</v>
      </c>
    </row>
    <row r="60" spans="1:65" x14ac:dyDescent="0.2">
      <c r="A60" s="13">
        <v>1227260440</v>
      </c>
      <c r="B60" t="s">
        <v>272</v>
      </c>
      <c r="C60" t="s">
        <v>278</v>
      </c>
      <c r="D60" t="s">
        <v>279</v>
      </c>
      <c r="E60" s="27">
        <v>15.46</v>
      </c>
      <c r="F60" s="27">
        <v>5.1100000000000003</v>
      </c>
      <c r="G60" s="27">
        <v>4.54</v>
      </c>
      <c r="H60" s="27">
        <v>1.68</v>
      </c>
      <c r="I60" s="27">
        <v>0.87</v>
      </c>
      <c r="J60" s="27">
        <v>2.0499999999999998</v>
      </c>
      <c r="K60" s="27">
        <v>2.0099999999999998</v>
      </c>
      <c r="L60" s="27">
        <v>0.99</v>
      </c>
      <c r="M60" s="27">
        <v>3.88</v>
      </c>
      <c r="N60" s="27">
        <v>3.71</v>
      </c>
      <c r="O60" s="27">
        <v>0.57999999999999996</v>
      </c>
      <c r="P60" s="27">
        <v>1.29</v>
      </c>
      <c r="Q60" s="27">
        <v>3.51</v>
      </c>
      <c r="R60" s="27">
        <v>3.94</v>
      </c>
      <c r="S60" s="27">
        <v>5.3</v>
      </c>
      <c r="T60" s="27">
        <v>2.3199999999999998</v>
      </c>
      <c r="U60" s="27">
        <v>4.08</v>
      </c>
      <c r="V60" s="27">
        <v>1.25</v>
      </c>
      <c r="W60" s="27">
        <v>1.88</v>
      </c>
      <c r="X60" s="27">
        <v>2.4300000000000002</v>
      </c>
      <c r="Y60" s="27">
        <v>20.27</v>
      </c>
      <c r="Z60" s="27">
        <v>5.44</v>
      </c>
      <c r="AA60" s="27">
        <v>2.69</v>
      </c>
      <c r="AB60" s="27">
        <v>1.17</v>
      </c>
      <c r="AC60" s="27">
        <v>2.99</v>
      </c>
      <c r="AD60" s="27">
        <v>1.99</v>
      </c>
      <c r="AE60" s="29">
        <v>1279.5</v>
      </c>
      <c r="AF60" s="29">
        <v>367023</v>
      </c>
      <c r="AG60" s="25">
        <v>3.8500000000000965</v>
      </c>
      <c r="AH60" s="29">
        <v>1290.4755286611728</v>
      </c>
      <c r="AI60" s="27">
        <v>187.35097415425506</v>
      </c>
      <c r="AJ60" s="27" t="s">
        <v>869</v>
      </c>
      <c r="AK60" s="27" t="s">
        <v>869</v>
      </c>
      <c r="AL60" s="27">
        <v>187.35097415425506</v>
      </c>
      <c r="AM60" s="27">
        <v>192.96705</v>
      </c>
      <c r="AN60" s="27">
        <v>32</v>
      </c>
      <c r="AO60" s="30">
        <v>3.2490000000000001</v>
      </c>
      <c r="AP60" s="27">
        <v>68</v>
      </c>
      <c r="AQ60" s="27">
        <v>88.4</v>
      </c>
      <c r="AR60" s="27">
        <v>99.2</v>
      </c>
      <c r="AS60" s="27">
        <v>11.21</v>
      </c>
      <c r="AT60" s="27">
        <v>364.4</v>
      </c>
      <c r="AU60" s="27">
        <v>4.46</v>
      </c>
      <c r="AV60" s="27">
        <v>10.6</v>
      </c>
      <c r="AW60" s="27">
        <v>3.89</v>
      </c>
      <c r="AX60" s="27">
        <v>17.399999999999999</v>
      </c>
      <c r="AY60" s="27">
        <v>60</v>
      </c>
      <c r="AZ60" s="27">
        <v>2.69</v>
      </c>
      <c r="BA60" s="27">
        <v>1</v>
      </c>
      <c r="BB60" s="27">
        <v>12.2</v>
      </c>
      <c r="BC60" s="27">
        <v>26.66</v>
      </c>
      <c r="BD60" s="27">
        <v>20.99</v>
      </c>
      <c r="BE60" s="27">
        <v>36.4</v>
      </c>
      <c r="BF60" s="27">
        <v>76.599999999999994</v>
      </c>
      <c r="BG60" s="27">
        <v>4.083333333333333</v>
      </c>
      <c r="BH60" s="27">
        <v>12</v>
      </c>
      <c r="BI60" s="27">
        <v>17</v>
      </c>
      <c r="BJ60" s="27">
        <v>2.65</v>
      </c>
      <c r="BK60" s="27">
        <v>58</v>
      </c>
      <c r="BL60" s="27">
        <v>10.96</v>
      </c>
      <c r="BM60" s="27">
        <v>8.65</v>
      </c>
    </row>
    <row r="61" spans="1:65" x14ac:dyDescent="0.2">
      <c r="A61" s="13">
        <v>4821340300</v>
      </c>
      <c r="B61" t="s">
        <v>605</v>
      </c>
      <c r="C61" t="s">
        <v>621</v>
      </c>
      <c r="D61" t="s">
        <v>622</v>
      </c>
      <c r="E61" s="27">
        <v>15.41</v>
      </c>
      <c r="F61" s="27">
        <v>5.03</v>
      </c>
      <c r="G61" s="27">
        <v>4.4800000000000004</v>
      </c>
      <c r="H61" s="27">
        <v>1.84</v>
      </c>
      <c r="I61" s="27">
        <v>1.22</v>
      </c>
      <c r="J61" s="27">
        <v>2.14</v>
      </c>
      <c r="K61" s="27">
        <v>1.44</v>
      </c>
      <c r="L61" s="27">
        <v>0.99</v>
      </c>
      <c r="M61" s="27">
        <v>3.96</v>
      </c>
      <c r="N61" s="27">
        <v>3.65</v>
      </c>
      <c r="O61" s="27">
        <v>0.49</v>
      </c>
      <c r="P61" s="27">
        <v>1.44</v>
      </c>
      <c r="Q61" s="27">
        <v>3.54</v>
      </c>
      <c r="R61" s="27">
        <v>3.93</v>
      </c>
      <c r="S61" s="27">
        <v>5.14</v>
      </c>
      <c r="T61" s="27">
        <v>2.92</v>
      </c>
      <c r="U61" s="27">
        <v>3.52</v>
      </c>
      <c r="V61" s="27">
        <v>1.3</v>
      </c>
      <c r="W61" s="27">
        <v>1.96</v>
      </c>
      <c r="X61" s="27">
        <v>1.8</v>
      </c>
      <c r="Y61" s="27">
        <v>18.84</v>
      </c>
      <c r="Z61" s="27">
        <v>5.76</v>
      </c>
      <c r="AA61" s="27">
        <v>3.1</v>
      </c>
      <c r="AB61" s="27">
        <v>1.33</v>
      </c>
      <c r="AC61" s="27">
        <v>3.53</v>
      </c>
      <c r="AD61" s="27">
        <v>1.77</v>
      </c>
      <c r="AE61" s="29">
        <v>1023.83</v>
      </c>
      <c r="AF61" s="29">
        <v>280624</v>
      </c>
      <c r="AG61" s="25">
        <v>3.5000000000004929</v>
      </c>
      <c r="AH61" s="29">
        <v>945.09537353753478</v>
      </c>
      <c r="AI61" s="27" t="s">
        <v>869</v>
      </c>
      <c r="AJ61" s="27">
        <v>93.806720464023769</v>
      </c>
      <c r="AK61" s="27">
        <v>46.926791717770364</v>
      </c>
      <c r="AL61" s="27">
        <v>140.73351218179414</v>
      </c>
      <c r="AM61" s="27">
        <v>189.82140000000001</v>
      </c>
      <c r="AN61" s="27">
        <v>60.65</v>
      </c>
      <c r="AO61" s="30">
        <v>3.1850000000000001</v>
      </c>
      <c r="AP61" s="27">
        <v>92.12</v>
      </c>
      <c r="AQ61" s="27">
        <v>149.75</v>
      </c>
      <c r="AR61" s="27">
        <v>86</v>
      </c>
      <c r="AS61" s="27">
        <v>10.24</v>
      </c>
      <c r="AT61" s="27">
        <v>489.9</v>
      </c>
      <c r="AU61" s="27">
        <v>5.54</v>
      </c>
      <c r="AV61" s="27">
        <v>12.91</v>
      </c>
      <c r="AW61" s="27">
        <v>4.47</v>
      </c>
      <c r="AX61" s="27">
        <v>22.88</v>
      </c>
      <c r="AY61" s="27">
        <v>27.22</v>
      </c>
      <c r="AZ61" s="27">
        <v>2.65</v>
      </c>
      <c r="BA61" s="27">
        <v>1.38</v>
      </c>
      <c r="BB61" s="27">
        <v>14.73</v>
      </c>
      <c r="BC61" s="27">
        <v>28.14</v>
      </c>
      <c r="BD61" s="27">
        <v>30.04</v>
      </c>
      <c r="BE61" s="27">
        <v>27.49</v>
      </c>
      <c r="BF61" s="27">
        <v>85.83</v>
      </c>
      <c r="BG61" s="27">
        <v>7.7424999999999997</v>
      </c>
      <c r="BH61" s="27">
        <v>11.85</v>
      </c>
      <c r="BI61" s="27">
        <v>16.059999999999999</v>
      </c>
      <c r="BJ61" s="27">
        <v>2.64</v>
      </c>
      <c r="BK61" s="27">
        <v>46.66</v>
      </c>
      <c r="BL61" s="27">
        <v>10.16</v>
      </c>
      <c r="BM61" s="27">
        <v>10.93</v>
      </c>
    </row>
    <row r="62" spans="1:65" x14ac:dyDescent="0.2">
      <c r="A62" s="13">
        <v>1920220360</v>
      </c>
      <c r="B62" t="s">
        <v>360</v>
      </c>
      <c r="C62" t="s">
        <v>369</v>
      </c>
      <c r="D62" t="s">
        <v>370</v>
      </c>
      <c r="E62" s="27">
        <v>15.39</v>
      </c>
      <c r="F62" s="27">
        <v>4.59</v>
      </c>
      <c r="G62" s="27">
        <v>4.92</v>
      </c>
      <c r="H62" s="27">
        <v>1.38</v>
      </c>
      <c r="I62" s="27">
        <v>0.93</v>
      </c>
      <c r="J62" s="27">
        <v>2.2999999999999998</v>
      </c>
      <c r="K62" s="27">
        <v>1.58</v>
      </c>
      <c r="L62" s="27">
        <v>1.08</v>
      </c>
      <c r="M62" s="27">
        <v>3.83</v>
      </c>
      <c r="N62" s="27">
        <v>2.89</v>
      </c>
      <c r="O62" s="27">
        <v>0.63</v>
      </c>
      <c r="P62" s="27">
        <v>1.75</v>
      </c>
      <c r="Q62" s="27">
        <v>4.05</v>
      </c>
      <c r="R62" s="27">
        <v>3.98</v>
      </c>
      <c r="S62" s="27">
        <v>4.8499999999999996</v>
      </c>
      <c r="T62" s="27">
        <v>2.4500000000000002</v>
      </c>
      <c r="U62" s="27">
        <v>3.27</v>
      </c>
      <c r="V62" s="27">
        <v>1.1599999999999999</v>
      </c>
      <c r="W62" s="27">
        <v>1.92</v>
      </c>
      <c r="X62" s="27">
        <v>2.02</v>
      </c>
      <c r="Y62" s="27">
        <v>17.84</v>
      </c>
      <c r="Z62" s="27">
        <v>5.67</v>
      </c>
      <c r="AA62" s="27">
        <v>2.42</v>
      </c>
      <c r="AB62" s="27">
        <v>0.79</v>
      </c>
      <c r="AC62" s="27">
        <v>2.94</v>
      </c>
      <c r="AD62" s="27">
        <v>2.13</v>
      </c>
      <c r="AE62" s="29">
        <v>831.25</v>
      </c>
      <c r="AF62" s="29">
        <v>320000</v>
      </c>
      <c r="AG62" s="25">
        <v>3.3770000000005576</v>
      </c>
      <c r="AH62" s="29">
        <v>1061.2966221589661</v>
      </c>
      <c r="AI62" s="27" t="s">
        <v>869</v>
      </c>
      <c r="AJ62" s="27">
        <v>116.69819725584546</v>
      </c>
      <c r="AK62" s="27">
        <v>50.962659922695089</v>
      </c>
      <c r="AL62" s="27">
        <v>167.66085717854054</v>
      </c>
      <c r="AM62" s="27">
        <v>185.16705000000002</v>
      </c>
      <c r="AN62" s="27">
        <v>45.82</v>
      </c>
      <c r="AO62" s="30">
        <v>3.19</v>
      </c>
      <c r="AP62" s="27">
        <v>101.5</v>
      </c>
      <c r="AQ62" s="27">
        <v>188</v>
      </c>
      <c r="AR62" s="27">
        <v>93</v>
      </c>
      <c r="AS62" s="27">
        <v>11.86</v>
      </c>
      <c r="AT62" s="27">
        <v>431.2</v>
      </c>
      <c r="AU62" s="27">
        <v>4.59</v>
      </c>
      <c r="AV62" s="27">
        <v>13.9</v>
      </c>
      <c r="AW62" s="27">
        <v>3.92</v>
      </c>
      <c r="AX62" s="27">
        <v>18.8</v>
      </c>
      <c r="AY62" s="27">
        <v>29.8</v>
      </c>
      <c r="AZ62" s="27">
        <v>2.08</v>
      </c>
      <c r="BA62" s="27">
        <v>1.36</v>
      </c>
      <c r="BB62" s="27">
        <v>12.3</v>
      </c>
      <c r="BC62" s="27">
        <v>33.19</v>
      </c>
      <c r="BD62" s="27">
        <v>25.39</v>
      </c>
      <c r="BE62" s="27">
        <v>29.51</v>
      </c>
      <c r="BF62" s="27">
        <v>104.5</v>
      </c>
      <c r="BG62" s="27">
        <v>10.416666666666666</v>
      </c>
      <c r="BH62" s="27">
        <v>8.69</v>
      </c>
      <c r="BI62" s="27">
        <v>13.5</v>
      </c>
      <c r="BJ62" s="27">
        <v>2.93</v>
      </c>
      <c r="BK62" s="27">
        <v>59</v>
      </c>
      <c r="BL62" s="27">
        <v>9.59</v>
      </c>
      <c r="BM62" s="27">
        <v>12.94</v>
      </c>
    </row>
    <row r="63" spans="1:65" x14ac:dyDescent="0.2">
      <c r="A63" s="13">
        <v>1814020100</v>
      </c>
      <c r="B63" t="s">
        <v>339</v>
      </c>
      <c r="C63" t="s">
        <v>340</v>
      </c>
      <c r="D63" t="s">
        <v>341</v>
      </c>
      <c r="E63" s="27">
        <v>15.29</v>
      </c>
      <c r="F63" s="27">
        <v>5.26</v>
      </c>
      <c r="G63" s="27">
        <v>4.47</v>
      </c>
      <c r="H63" s="27">
        <v>1.27</v>
      </c>
      <c r="I63" s="27">
        <v>1</v>
      </c>
      <c r="J63" s="27">
        <v>2.29</v>
      </c>
      <c r="K63" s="27">
        <v>2</v>
      </c>
      <c r="L63" s="27">
        <v>0.99</v>
      </c>
      <c r="M63" s="27">
        <v>3.89</v>
      </c>
      <c r="N63" s="27">
        <v>3.63</v>
      </c>
      <c r="O63" s="27">
        <v>0.45</v>
      </c>
      <c r="P63" s="27">
        <v>1.72</v>
      </c>
      <c r="Q63" s="27">
        <v>3.5</v>
      </c>
      <c r="R63" s="27">
        <v>3.79</v>
      </c>
      <c r="S63" s="27">
        <v>4.7699999999999996</v>
      </c>
      <c r="T63" s="27">
        <v>2.31</v>
      </c>
      <c r="U63" s="27">
        <v>4.09</v>
      </c>
      <c r="V63" s="27">
        <v>1.25</v>
      </c>
      <c r="W63" s="27">
        <v>1.86</v>
      </c>
      <c r="X63" s="27">
        <v>1.61</v>
      </c>
      <c r="Y63" s="27">
        <v>18.68</v>
      </c>
      <c r="Z63" s="27">
        <v>4.3</v>
      </c>
      <c r="AA63" s="27">
        <v>3.28</v>
      </c>
      <c r="AB63" s="27">
        <v>1.1399999999999999</v>
      </c>
      <c r="AC63" s="27">
        <v>3.03</v>
      </c>
      <c r="AD63" s="27">
        <v>2.0499999999999998</v>
      </c>
      <c r="AE63" s="29">
        <v>1306.6300000000001</v>
      </c>
      <c r="AF63" s="29">
        <v>445376</v>
      </c>
      <c r="AG63" s="25">
        <v>3.7187500000001226</v>
      </c>
      <c r="AH63" s="29">
        <v>1541.0370503032398</v>
      </c>
      <c r="AI63" s="27" t="s">
        <v>869</v>
      </c>
      <c r="AJ63" s="27">
        <v>99.207281418264401</v>
      </c>
      <c r="AK63" s="27">
        <v>84.507295065058187</v>
      </c>
      <c r="AL63" s="27">
        <v>183.71457648332259</v>
      </c>
      <c r="AM63" s="27">
        <v>188.8434</v>
      </c>
      <c r="AN63" s="27">
        <v>46.5</v>
      </c>
      <c r="AO63" s="30">
        <v>3.25</v>
      </c>
      <c r="AP63" s="27">
        <v>148</v>
      </c>
      <c r="AQ63" s="27">
        <v>93.5</v>
      </c>
      <c r="AR63" s="27">
        <v>99</v>
      </c>
      <c r="AS63" s="27">
        <v>9.92</v>
      </c>
      <c r="AT63" s="27">
        <v>488.24</v>
      </c>
      <c r="AU63" s="27">
        <v>5.79</v>
      </c>
      <c r="AV63" s="27">
        <v>11.37</v>
      </c>
      <c r="AW63" s="27">
        <v>3.94</v>
      </c>
      <c r="AX63" s="27">
        <v>25</v>
      </c>
      <c r="AY63" s="27">
        <v>36.75</v>
      </c>
      <c r="AZ63" s="27">
        <v>1.72</v>
      </c>
      <c r="BA63" s="27">
        <v>0.99</v>
      </c>
      <c r="BB63" s="27">
        <v>14.08</v>
      </c>
      <c r="BC63" s="27">
        <v>39.99</v>
      </c>
      <c r="BD63" s="27">
        <v>27.65</v>
      </c>
      <c r="BE63" s="27">
        <v>34.5</v>
      </c>
      <c r="BF63" s="27">
        <v>92</v>
      </c>
      <c r="BG63" s="27">
        <v>9.99</v>
      </c>
      <c r="BH63" s="27">
        <v>11.19</v>
      </c>
      <c r="BI63" s="27">
        <v>20</v>
      </c>
      <c r="BJ63" s="27">
        <v>2.52</v>
      </c>
      <c r="BK63" s="27">
        <v>50.33</v>
      </c>
      <c r="BL63" s="27">
        <v>9.99</v>
      </c>
      <c r="BM63" s="27">
        <v>9.99</v>
      </c>
    </row>
    <row r="64" spans="1:65" x14ac:dyDescent="0.2">
      <c r="A64" s="13">
        <v>3918140350</v>
      </c>
      <c r="B64" t="s">
        <v>529</v>
      </c>
      <c r="C64" t="s">
        <v>534</v>
      </c>
      <c r="D64" t="s">
        <v>535</v>
      </c>
      <c r="E64" s="27">
        <v>15.24</v>
      </c>
      <c r="F64" s="27">
        <v>5.86</v>
      </c>
      <c r="G64" s="27">
        <v>4.59</v>
      </c>
      <c r="H64" s="27">
        <v>1.32</v>
      </c>
      <c r="I64" s="27">
        <v>1</v>
      </c>
      <c r="J64" s="27">
        <v>1.87</v>
      </c>
      <c r="K64" s="27">
        <v>1.62</v>
      </c>
      <c r="L64" s="27">
        <v>0.99</v>
      </c>
      <c r="M64" s="27">
        <v>3.76</v>
      </c>
      <c r="N64" s="27">
        <v>3.54</v>
      </c>
      <c r="O64" s="27">
        <v>0.59</v>
      </c>
      <c r="P64" s="27">
        <v>1.84</v>
      </c>
      <c r="Q64" s="27">
        <v>4.12</v>
      </c>
      <c r="R64" s="27">
        <v>3.87</v>
      </c>
      <c r="S64" s="27">
        <v>6.02</v>
      </c>
      <c r="T64" s="27">
        <v>2.19</v>
      </c>
      <c r="U64" s="27">
        <v>4.16</v>
      </c>
      <c r="V64" s="27">
        <v>1.1100000000000001</v>
      </c>
      <c r="W64" s="27">
        <v>1.8</v>
      </c>
      <c r="X64" s="27">
        <v>1.84</v>
      </c>
      <c r="Y64" s="27">
        <v>19.399999999999999</v>
      </c>
      <c r="Z64" s="27">
        <v>4.55</v>
      </c>
      <c r="AA64" s="27">
        <v>2.42</v>
      </c>
      <c r="AB64" s="27">
        <v>0.94</v>
      </c>
      <c r="AC64" s="27">
        <v>2.4700000000000002</v>
      </c>
      <c r="AD64" s="27">
        <v>2.04</v>
      </c>
      <c r="AE64" s="29">
        <v>1135</v>
      </c>
      <c r="AF64" s="29">
        <v>360798</v>
      </c>
      <c r="AG64" s="25">
        <v>3.1406000000001475</v>
      </c>
      <c r="AH64" s="29">
        <v>1161.4756160355255</v>
      </c>
      <c r="AI64" s="27" t="s">
        <v>869</v>
      </c>
      <c r="AJ64" s="27">
        <v>80.236743537500004</v>
      </c>
      <c r="AK64" s="27">
        <v>68.524735230578372</v>
      </c>
      <c r="AL64" s="27">
        <v>148.76147876807838</v>
      </c>
      <c r="AM64" s="27">
        <v>184.19475</v>
      </c>
      <c r="AN64" s="27">
        <v>43.24</v>
      </c>
      <c r="AO64" s="30">
        <v>3.1440000000000001</v>
      </c>
      <c r="AP64" s="27">
        <v>64.930000000000007</v>
      </c>
      <c r="AQ64" s="27">
        <v>125.27</v>
      </c>
      <c r="AR64" s="27">
        <v>81.63</v>
      </c>
      <c r="AS64" s="27">
        <v>9.57</v>
      </c>
      <c r="AT64" s="27">
        <v>393.93</v>
      </c>
      <c r="AU64" s="27">
        <v>4.4000000000000004</v>
      </c>
      <c r="AV64" s="27">
        <v>10.99</v>
      </c>
      <c r="AW64" s="27">
        <v>4.1500000000000004</v>
      </c>
      <c r="AX64" s="27">
        <v>18.72</v>
      </c>
      <c r="AY64" s="27">
        <v>43.5</v>
      </c>
      <c r="AZ64" s="27">
        <v>1.43</v>
      </c>
      <c r="BA64" s="27">
        <v>0.99</v>
      </c>
      <c r="BB64" s="27">
        <v>15.97</v>
      </c>
      <c r="BC64" s="27">
        <v>37.24</v>
      </c>
      <c r="BD64" s="27">
        <v>32</v>
      </c>
      <c r="BE64" s="27">
        <v>35.869999999999997</v>
      </c>
      <c r="BF64" s="27">
        <v>87.66</v>
      </c>
      <c r="BG64" s="27">
        <v>8.3333333333333339</v>
      </c>
      <c r="BH64" s="27">
        <v>9.8800000000000008</v>
      </c>
      <c r="BI64" s="27">
        <v>18.25</v>
      </c>
      <c r="BJ64" s="27">
        <v>2.4900000000000002</v>
      </c>
      <c r="BK64" s="27">
        <v>40.5</v>
      </c>
      <c r="BL64" s="27">
        <v>9.99</v>
      </c>
      <c r="BM64" s="27">
        <v>11.24</v>
      </c>
    </row>
    <row r="65" spans="1:65" x14ac:dyDescent="0.2">
      <c r="A65" s="13">
        <v>1843780870</v>
      </c>
      <c r="B65" t="s">
        <v>339</v>
      </c>
      <c r="C65" t="s">
        <v>356</v>
      </c>
      <c r="D65" t="s">
        <v>357</v>
      </c>
      <c r="E65" s="27">
        <v>15.24</v>
      </c>
      <c r="F65" s="27">
        <v>3.5</v>
      </c>
      <c r="G65" s="27">
        <v>4.0999999999999996</v>
      </c>
      <c r="H65" s="27">
        <v>1.43</v>
      </c>
      <c r="I65" s="27">
        <v>0.99</v>
      </c>
      <c r="J65" s="27">
        <v>1.81</v>
      </c>
      <c r="K65" s="27">
        <v>1.63</v>
      </c>
      <c r="L65" s="27">
        <v>0.94</v>
      </c>
      <c r="M65" s="27">
        <v>3.89</v>
      </c>
      <c r="N65" s="27">
        <v>3.24</v>
      </c>
      <c r="O65" s="27">
        <v>0.55000000000000004</v>
      </c>
      <c r="P65" s="27">
        <v>1.71</v>
      </c>
      <c r="Q65" s="27">
        <v>4.22</v>
      </c>
      <c r="R65" s="27">
        <v>3.79</v>
      </c>
      <c r="S65" s="27">
        <v>4.5599999999999996</v>
      </c>
      <c r="T65" s="27">
        <v>2.11</v>
      </c>
      <c r="U65" s="27">
        <v>4.09</v>
      </c>
      <c r="V65" s="27">
        <v>1.21</v>
      </c>
      <c r="W65" s="27">
        <v>1.88</v>
      </c>
      <c r="X65" s="27">
        <v>1.77</v>
      </c>
      <c r="Y65" s="27">
        <v>21.18</v>
      </c>
      <c r="Z65" s="27">
        <v>3.12</v>
      </c>
      <c r="AA65" s="27">
        <v>2.15</v>
      </c>
      <c r="AB65" s="27">
        <v>0.97</v>
      </c>
      <c r="AC65" s="27">
        <v>2.35</v>
      </c>
      <c r="AD65" s="27">
        <v>1.99</v>
      </c>
      <c r="AE65" s="29">
        <v>1008.5</v>
      </c>
      <c r="AF65" s="29">
        <v>372400</v>
      </c>
      <c r="AG65" s="25">
        <v>3.7187500000001394</v>
      </c>
      <c r="AH65" s="29">
        <v>1288.5341768144842</v>
      </c>
      <c r="AI65" s="27" t="s">
        <v>869</v>
      </c>
      <c r="AJ65" s="27">
        <v>103.38071443714351</v>
      </c>
      <c r="AK65" s="27">
        <v>66.755100302235974</v>
      </c>
      <c r="AL65" s="27">
        <v>170.1358147393795</v>
      </c>
      <c r="AM65" s="27">
        <v>188.8434</v>
      </c>
      <c r="AN65" s="27">
        <v>41.67</v>
      </c>
      <c r="AO65" s="30">
        <v>2.9670000000000001</v>
      </c>
      <c r="AP65" s="27">
        <v>111.67</v>
      </c>
      <c r="AQ65" s="27">
        <v>118.33</v>
      </c>
      <c r="AR65" s="27">
        <v>96.67</v>
      </c>
      <c r="AS65" s="27">
        <v>8.81</v>
      </c>
      <c r="AT65" s="27">
        <v>380</v>
      </c>
      <c r="AU65" s="27">
        <v>3.79</v>
      </c>
      <c r="AV65" s="27">
        <v>9.99</v>
      </c>
      <c r="AW65" s="27">
        <v>3.68</v>
      </c>
      <c r="AX65" s="27">
        <v>20</v>
      </c>
      <c r="AY65" s="27">
        <v>40</v>
      </c>
      <c r="AZ65" s="27">
        <v>1.88</v>
      </c>
      <c r="BA65" s="27">
        <v>0.94</v>
      </c>
      <c r="BB65" s="27">
        <v>11.69</v>
      </c>
      <c r="BC65" s="27">
        <v>27.33</v>
      </c>
      <c r="BD65" s="27">
        <v>15.98</v>
      </c>
      <c r="BE65" s="27">
        <v>25.12</v>
      </c>
      <c r="BF65" s="27">
        <v>78</v>
      </c>
      <c r="BG65" s="27">
        <v>4.083333333333333</v>
      </c>
      <c r="BH65" s="27">
        <v>10.75</v>
      </c>
      <c r="BI65" s="27">
        <v>9.5</v>
      </c>
      <c r="BJ65" s="27">
        <v>2.13</v>
      </c>
      <c r="BK65" s="27">
        <v>63.33</v>
      </c>
      <c r="BL65" s="27">
        <v>8.86</v>
      </c>
      <c r="BM65" s="27">
        <v>7.99</v>
      </c>
    </row>
    <row r="66" spans="1:65" x14ac:dyDescent="0.2">
      <c r="A66" s="13">
        <v>4036420150</v>
      </c>
      <c r="B66" t="s">
        <v>542</v>
      </c>
      <c r="C66" t="s">
        <v>549</v>
      </c>
      <c r="D66" t="s">
        <v>550</v>
      </c>
      <c r="E66" s="27">
        <v>15.24</v>
      </c>
      <c r="F66" s="27">
        <v>3.67</v>
      </c>
      <c r="G66" s="27">
        <v>3.77</v>
      </c>
      <c r="H66" s="27">
        <v>1.31</v>
      </c>
      <c r="I66" s="27">
        <v>1</v>
      </c>
      <c r="J66" s="27">
        <v>2.2799999999999998</v>
      </c>
      <c r="K66" s="27">
        <v>1.38</v>
      </c>
      <c r="L66" s="27">
        <v>1.04</v>
      </c>
      <c r="M66" s="27">
        <v>3.62</v>
      </c>
      <c r="N66" s="27">
        <v>2.44</v>
      </c>
      <c r="O66" s="27">
        <v>0.59</v>
      </c>
      <c r="P66" s="27">
        <v>1.86</v>
      </c>
      <c r="Q66" s="27">
        <v>3.56</v>
      </c>
      <c r="R66" s="27">
        <v>3.48</v>
      </c>
      <c r="S66" s="27">
        <v>4.04</v>
      </c>
      <c r="T66" s="27">
        <v>2.14</v>
      </c>
      <c r="U66" s="27">
        <v>3.86</v>
      </c>
      <c r="V66" s="27">
        <v>1.24</v>
      </c>
      <c r="W66" s="27">
        <v>1.76</v>
      </c>
      <c r="X66" s="27">
        <v>1.61</v>
      </c>
      <c r="Y66" s="27">
        <v>18.7</v>
      </c>
      <c r="Z66" s="27">
        <v>5.01</v>
      </c>
      <c r="AA66" s="27">
        <v>2.19</v>
      </c>
      <c r="AB66" s="27">
        <v>1.08</v>
      </c>
      <c r="AC66" s="27">
        <v>2.7</v>
      </c>
      <c r="AD66" s="27">
        <v>1.64</v>
      </c>
      <c r="AE66" s="29">
        <v>952.5</v>
      </c>
      <c r="AF66" s="29">
        <v>387261</v>
      </c>
      <c r="AG66" s="25">
        <v>3.3250000000002937</v>
      </c>
      <c r="AH66" s="29">
        <v>1276.0246038096477</v>
      </c>
      <c r="AI66" s="27" t="s">
        <v>869</v>
      </c>
      <c r="AJ66" s="27">
        <v>91.575032183336035</v>
      </c>
      <c r="AK66" s="27">
        <v>69.17</v>
      </c>
      <c r="AL66" s="27">
        <v>160.74503218333604</v>
      </c>
      <c r="AM66" s="27">
        <v>192.1413</v>
      </c>
      <c r="AN66" s="27">
        <v>60.4</v>
      </c>
      <c r="AO66" s="30">
        <v>2.762</v>
      </c>
      <c r="AP66" s="27">
        <v>119.67</v>
      </c>
      <c r="AQ66" s="27">
        <v>96.41</v>
      </c>
      <c r="AR66" s="27">
        <v>90.69</v>
      </c>
      <c r="AS66" s="27">
        <v>10.58</v>
      </c>
      <c r="AT66" s="27">
        <v>484.09</v>
      </c>
      <c r="AU66" s="27">
        <v>4.71</v>
      </c>
      <c r="AV66" s="27">
        <v>10.99</v>
      </c>
      <c r="AW66" s="27">
        <v>4.25</v>
      </c>
      <c r="AX66" s="27">
        <v>16.170000000000002</v>
      </c>
      <c r="AY66" s="27">
        <v>38.78</v>
      </c>
      <c r="AZ66" s="27">
        <v>2.04</v>
      </c>
      <c r="BA66" s="27">
        <v>1.01</v>
      </c>
      <c r="BB66" s="27">
        <v>11.72</v>
      </c>
      <c r="BC66" s="27">
        <v>25.33</v>
      </c>
      <c r="BD66" s="27">
        <v>34.5</v>
      </c>
      <c r="BE66" s="27">
        <v>37</v>
      </c>
      <c r="BF66" s="27">
        <v>77.11</v>
      </c>
      <c r="BG66" s="27">
        <v>4.083333333333333</v>
      </c>
      <c r="BH66" s="27">
        <v>10.02</v>
      </c>
      <c r="BI66" s="27">
        <v>14</v>
      </c>
      <c r="BJ66" s="27">
        <v>2.3199999999999998</v>
      </c>
      <c r="BK66" s="27">
        <v>59.83</v>
      </c>
      <c r="BL66" s="27">
        <v>9.5500000000000007</v>
      </c>
      <c r="BM66" s="27">
        <v>7.6</v>
      </c>
    </row>
    <row r="67" spans="1:65" x14ac:dyDescent="0.2">
      <c r="A67" s="13">
        <v>4734980700</v>
      </c>
      <c r="B67" t="s">
        <v>587</v>
      </c>
      <c r="C67" t="s">
        <v>602</v>
      </c>
      <c r="D67" t="s">
        <v>604</v>
      </c>
      <c r="E67" s="27">
        <v>15.16</v>
      </c>
      <c r="F67" s="27">
        <v>5.47</v>
      </c>
      <c r="G67" s="27">
        <v>4.72</v>
      </c>
      <c r="H67" s="27">
        <v>1.81</v>
      </c>
      <c r="I67" s="27">
        <v>1.01</v>
      </c>
      <c r="J67" s="27">
        <v>2.2400000000000002</v>
      </c>
      <c r="K67" s="27">
        <v>1.34</v>
      </c>
      <c r="L67" s="27">
        <v>0.99</v>
      </c>
      <c r="M67" s="27">
        <v>3.9</v>
      </c>
      <c r="N67" s="27">
        <v>3.02</v>
      </c>
      <c r="O67" s="27">
        <v>0.51</v>
      </c>
      <c r="P67" s="27">
        <v>1.72</v>
      </c>
      <c r="Q67" s="27">
        <v>4</v>
      </c>
      <c r="R67" s="27">
        <v>3.81</v>
      </c>
      <c r="S67" s="27">
        <v>4.66</v>
      </c>
      <c r="T67" s="27">
        <v>2.08</v>
      </c>
      <c r="U67" s="27">
        <v>4.92</v>
      </c>
      <c r="V67" s="27">
        <v>1.21</v>
      </c>
      <c r="W67" s="27">
        <v>1.94</v>
      </c>
      <c r="X67" s="27">
        <v>1.99</v>
      </c>
      <c r="Y67" s="27">
        <v>18.28</v>
      </c>
      <c r="Z67" s="27">
        <v>4.04</v>
      </c>
      <c r="AA67" s="27">
        <v>2.44</v>
      </c>
      <c r="AB67" s="27">
        <v>1.1399999999999999</v>
      </c>
      <c r="AC67" s="27">
        <v>3.29</v>
      </c>
      <c r="AD67" s="27">
        <v>2.17</v>
      </c>
      <c r="AE67" s="29">
        <v>1409</v>
      </c>
      <c r="AF67" s="29">
        <v>462558</v>
      </c>
      <c r="AG67" s="25">
        <v>3.4100000000004447</v>
      </c>
      <c r="AH67" s="29">
        <v>1540.442675399162</v>
      </c>
      <c r="AI67" s="27" t="s">
        <v>869</v>
      </c>
      <c r="AJ67" s="27">
        <v>89.259839922287128</v>
      </c>
      <c r="AK67" s="27">
        <v>48.422955830342438</v>
      </c>
      <c r="AL67" s="27">
        <v>137.68279575262957</v>
      </c>
      <c r="AM67" s="27">
        <v>190.32704999999999</v>
      </c>
      <c r="AN67" s="27">
        <v>50.15</v>
      </c>
      <c r="AO67" s="30">
        <v>3.016</v>
      </c>
      <c r="AP67" s="27">
        <v>91.5</v>
      </c>
      <c r="AQ67" s="27">
        <v>105.86</v>
      </c>
      <c r="AR67" s="27">
        <v>109.03</v>
      </c>
      <c r="AS67" s="27">
        <v>9.49</v>
      </c>
      <c r="AT67" s="27">
        <v>459.38</v>
      </c>
      <c r="AU67" s="27">
        <v>4.63</v>
      </c>
      <c r="AV67" s="27">
        <v>9.92</v>
      </c>
      <c r="AW67" s="27">
        <v>4.53</v>
      </c>
      <c r="AX67" s="27">
        <v>24.78</v>
      </c>
      <c r="AY67" s="27">
        <v>35.549999999999997</v>
      </c>
      <c r="AZ67" s="27">
        <v>2.0099999999999998</v>
      </c>
      <c r="BA67" s="27">
        <v>1.1299999999999999</v>
      </c>
      <c r="BB67" s="27">
        <v>16.59</v>
      </c>
      <c r="BC67" s="27">
        <v>24.2</v>
      </c>
      <c r="BD67" s="27">
        <v>21.79</v>
      </c>
      <c r="BE67" s="27">
        <v>24.24</v>
      </c>
      <c r="BF67" s="27">
        <v>85.78</v>
      </c>
      <c r="BG67" s="27">
        <v>9.99</v>
      </c>
      <c r="BH67" s="27">
        <v>13.42</v>
      </c>
      <c r="BI67" s="27">
        <v>20</v>
      </c>
      <c r="BJ67" s="27">
        <v>2.2599999999999998</v>
      </c>
      <c r="BK67" s="27">
        <v>49.55</v>
      </c>
      <c r="BL67" s="27">
        <v>9.8800000000000008</v>
      </c>
      <c r="BM67" s="27">
        <v>12.6</v>
      </c>
    </row>
    <row r="68" spans="1:65" x14ac:dyDescent="0.2">
      <c r="A68" s="13">
        <v>3610580001</v>
      </c>
      <c r="B68" t="s">
        <v>497</v>
      </c>
      <c r="C68" t="s">
        <v>498</v>
      </c>
      <c r="D68" t="s">
        <v>499</v>
      </c>
      <c r="E68" s="27">
        <v>15.14</v>
      </c>
      <c r="F68" s="27">
        <v>4.62</v>
      </c>
      <c r="G68" s="27">
        <v>5.35</v>
      </c>
      <c r="H68" s="27">
        <v>1.49</v>
      </c>
      <c r="I68" s="27">
        <v>1.46</v>
      </c>
      <c r="J68" s="27">
        <v>2.2400000000000002</v>
      </c>
      <c r="K68" s="27">
        <v>2.21</v>
      </c>
      <c r="L68" s="27">
        <v>1.49</v>
      </c>
      <c r="M68" s="27">
        <v>5.36</v>
      </c>
      <c r="N68" s="27">
        <v>3.92</v>
      </c>
      <c r="O68" s="27">
        <v>0.63</v>
      </c>
      <c r="P68" s="27">
        <v>2.0099999999999998</v>
      </c>
      <c r="Q68" s="27">
        <v>3.81</v>
      </c>
      <c r="R68" s="27">
        <v>3.94</v>
      </c>
      <c r="S68" s="27">
        <v>4.91</v>
      </c>
      <c r="T68" s="27">
        <v>3.99</v>
      </c>
      <c r="U68" s="27">
        <v>4.7699999999999996</v>
      </c>
      <c r="V68" s="27">
        <v>1.37</v>
      </c>
      <c r="W68" s="27">
        <v>2.04</v>
      </c>
      <c r="X68" s="27">
        <v>2.34</v>
      </c>
      <c r="Y68" s="27">
        <v>22.1</v>
      </c>
      <c r="Z68" s="27">
        <v>4.99</v>
      </c>
      <c r="AA68" s="27">
        <v>3.51</v>
      </c>
      <c r="AB68" s="27">
        <v>1.72</v>
      </c>
      <c r="AC68" s="27">
        <v>3.1</v>
      </c>
      <c r="AD68" s="27">
        <v>2.14</v>
      </c>
      <c r="AE68" s="29">
        <v>1323.33</v>
      </c>
      <c r="AF68" s="29">
        <v>470536</v>
      </c>
      <c r="AG68" s="25">
        <v>3.9230000000000995</v>
      </c>
      <c r="AH68" s="29">
        <v>1669.1800023440439</v>
      </c>
      <c r="AI68" s="27" t="s">
        <v>869</v>
      </c>
      <c r="AJ68" s="27">
        <v>84.310937500000009</v>
      </c>
      <c r="AK68" s="27">
        <v>73.430845950000005</v>
      </c>
      <c r="AL68" s="27">
        <v>157.74178345000001</v>
      </c>
      <c r="AM68" s="27">
        <v>192.55695</v>
      </c>
      <c r="AN68" s="27">
        <v>48.19</v>
      </c>
      <c r="AO68" s="30">
        <v>3.55</v>
      </c>
      <c r="AP68" s="27">
        <v>141</v>
      </c>
      <c r="AQ68" s="27">
        <v>99</v>
      </c>
      <c r="AR68" s="27">
        <v>143</v>
      </c>
      <c r="AS68" s="27">
        <v>10.49</v>
      </c>
      <c r="AT68" s="27">
        <v>453.78</v>
      </c>
      <c r="AU68" s="27">
        <v>3.79</v>
      </c>
      <c r="AV68" s="27">
        <v>11.54</v>
      </c>
      <c r="AW68" s="27">
        <v>3.99</v>
      </c>
      <c r="AX68" s="27">
        <v>23.33</v>
      </c>
      <c r="AY68" s="27">
        <v>53.33</v>
      </c>
      <c r="AZ68" s="27">
        <v>2.11</v>
      </c>
      <c r="BA68" s="27">
        <v>1.22</v>
      </c>
      <c r="BB68" s="27">
        <v>20.5</v>
      </c>
      <c r="BC68" s="27">
        <v>42.5</v>
      </c>
      <c r="BD68" s="27">
        <v>31.8</v>
      </c>
      <c r="BE68" s="27">
        <v>51</v>
      </c>
      <c r="BF68" s="27">
        <v>99</v>
      </c>
      <c r="BG68" s="27">
        <v>18.956666666666667</v>
      </c>
      <c r="BH68" s="27">
        <v>14.75</v>
      </c>
      <c r="BI68" s="27">
        <v>15</v>
      </c>
      <c r="BJ68" s="27">
        <v>3.8</v>
      </c>
      <c r="BK68" s="27">
        <v>69.5</v>
      </c>
      <c r="BL68" s="27">
        <v>11.34</v>
      </c>
      <c r="BM68" s="27">
        <v>11.99</v>
      </c>
    </row>
    <row r="69" spans="1:65" x14ac:dyDescent="0.2">
      <c r="A69" s="13">
        <v>2825620500</v>
      </c>
      <c r="B69" t="s">
        <v>442</v>
      </c>
      <c r="C69" t="s">
        <v>443</v>
      </c>
      <c r="D69" t="s">
        <v>444</v>
      </c>
      <c r="E69" s="27">
        <v>15.11</v>
      </c>
      <c r="F69" s="27">
        <v>5.04</v>
      </c>
      <c r="G69" s="27">
        <v>4.57</v>
      </c>
      <c r="H69" s="27">
        <v>1.56</v>
      </c>
      <c r="I69" s="27">
        <v>1</v>
      </c>
      <c r="J69" s="27">
        <v>2.78</v>
      </c>
      <c r="K69" s="27">
        <v>1.85</v>
      </c>
      <c r="L69" s="27">
        <v>0.92</v>
      </c>
      <c r="M69" s="27">
        <v>3.73</v>
      </c>
      <c r="N69" s="27">
        <v>2.78</v>
      </c>
      <c r="O69" s="27">
        <v>0.56999999999999995</v>
      </c>
      <c r="P69" s="27">
        <v>1.94</v>
      </c>
      <c r="Q69" s="27">
        <v>3.1</v>
      </c>
      <c r="R69" s="27">
        <v>3.57</v>
      </c>
      <c r="S69" s="27">
        <v>3.51</v>
      </c>
      <c r="T69" s="27">
        <v>3.16</v>
      </c>
      <c r="U69" s="27">
        <v>4.01</v>
      </c>
      <c r="V69" s="27">
        <v>1.24</v>
      </c>
      <c r="W69" s="27">
        <v>1.85</v>
      </c>
      <c r="X69" s="27">
        <v>1.7</v>
      </c>
      <c r="Y69" s="27">
        <v>22.98</v>
      </c>
      <c r="Z69" s="27">
        <v>4.67</v>
      </c>
      <c r="AA69" s="27">
        <v>2.77</v>
      </c>
      <c r="AB69" s="27">
        <v>1.5</v>
      </c>
      <c r="AC69" s="27">
        <v>3.17</v>
      </c>
      <c r="AD69" s="27">
        <v>1.91</v>
      </c>
      <c r="AE69" s="29">
        <v>1008.75</v>
      </c>
      <c r="AF69" s="29">
        <v>260667</v>
      </c>
      <c r="AG69" s="25">
        <v>3.2450000000010757</v>
      </c>
      <c r="AH69" s="29">
        <v>850.29304616254581</v>
      </c>
      <c r="AI69" s="27" t="s">
        <v>869</v>
      </c>
      <c r="AJ69" s="27">
        <v>114.60364175474997</v>
      </c>
      <c r="AK69" s="27">
        <v>44.877708682357969</v>
      </c>
      <c r="AL69" s="27">
        <v>159.48135043710795</v>
      </c>
      <c r="AM69" s="27">
        <v>185.22704999999999</v>
      </c>
      <c r="AN69" s="27">
        <v>56.2</v>
      </c>
      <c r="AO69" s="30">
        <v>2.996</v>
      </c>
      <c r="AP69" s="27">
        <v>116.96</v>
      </c>
      <c r="AQ69" s="27">
        <v>112.5</v>
      </c>
      <c r="AR69" s="27">
        <v>103.75</v>
      </c>
      <c r="AS69" s="27">
        <v>10.09</v>
      </c>
      <c r="AT69" s="27">
        <v>494.67</v>
      </c>
      <c r="AU69" s="27">
        <v>5.31</v>
      </c>
      <c r="AV69" s="27">
        <v>10.39</v>
      </c>
      <c r="AW69" s="27">
        <v>4.1900000000000004</v>
      </c>
      <c r="AX69" s="27">
        <v>26.63</v>
      </c>
      <c r="AY69" s="27">
        <v>43.88</v>
      </c>
      <c r="AZ69" s="27">
        <v>1.86</v>
      </c>
      <c r="BA69" s="27">
        <v>0.99</v>
      </c>
      <c r="BB69" s="27">
        <v>12.75</v>
      </c>
      <c r="BC69" s="27">
        <v>37.08</v>
      </c>
      <c r="BD69" s="27">
        <v>24.8</v>
      </c>
      <c r="BE69" s="27">
        <v>30.72</v>
      </c>
      <c r="BF69" s="27">
        <v>62</v>
      </c>
      <c r="BG69" s="27">
        <v>4.083333333333333</v>
      </c>
      <c r="BH69" s="27">
        <v>11.24</v>
      </c>
      <c r="BI69" s="27">
        <v>17</v>
      </c>
      <c r="BJ69" s="27">
        <v>3.19</v>
      </c>
      <c r="BK69" s="27">
        <v>49.02</v>
      </c>
      <c r="BL69" s="27">
        <v>9.48</v>
      </c>
      <c r="BM69" s="27">
        <v>8.73</v>
      </c>
    </row>
    <row r="70" spans="1:65" x14ac:dyDescent="0.2">
      <c r="A70" s="13">
        <v>4210900075</v>
      </c>
      <c r="B70" t="s">
        <v>560</v>
      </c>
      <c r="C70" t="s">
        <v>561</v>
      </c>
      <c r="D70" t="s">
        <v>562</v>
      </c>
      <c r="E70" s="27">
        <v>15.1</v>
      </c>
      <c r="F70" s="27">
        <v>4.5999999999999996</v>
      </c>
      <c r="G70" s="27">
        <v>5.05</v>
      </c>
      <c r="H70" s="27">
        <v>1.52</v>
      </c>
      <c r="I70" s="27">
        <v>1.1399999999999999</v>
      </c>
      <c r="J70" s="27">
        <v>2.38</v>
      </c>
      <c r="K70" s="27">
        <v>1.7</v>
      </c>
      <c r="L70" s="27">
        <v>1.22</v>
      </c>
      <c r="M70" s="27">
        <v>4.28</v>
      </c>
      <c r="N70" s="27">
        <v>2.96</v>
      </c>
      <c r="O70" s="27">
        <v>0.52</v>
      </c>
      <c r="P70" s="27">
        <v>1.5</v>
      </c>
      <c r="Q70" s="27">
        <v>3.81</v>
      </c>
      <c r="R70" s="27">
        <v>3.71</v>
      </c>
      <c r="S70" s="27">
        <v>3.86</v>
      </c>
      <c r="T70" s="27">
        <v>2.27</v>
      </c>
      <c r="U70" s="27">
        <v>3.68</v>
      </c>
      <c r="V70" s="27">
        <v>1.23</v>
      </c>
      <c r="W70" s="27">
        <v>1.89</v>
      </c>
      <c r="X70" s="27">
        <v>1.63</v>
      </c>
      <c r="Y70" s="27">
        <v>19.59</v>
      </c>
      <c r="Z70" s="27">
        <v>5.38</v>
      </c>
      <c r="AA70" s="27">
        <v>2.62</v>
      </c>
      <c r="AB70" s="27">
        <v>1.0900000000000001</v>
      </c>
      <c r="AC70" s="27">
        <v>3.56</v>
      </c>
      <c r="AD70" s="27">
        <v>2.1800000000000002</v>
      </c>
      <c r="AE70" s="29">
        <v>1603.89</v>
      </c>
      <c r="AF70" s="29">
        <v>473292</v>
      </c>
      <c r="AG70" s="25">
        <v>3.5500000000003453</v>
      </c>
      <c r="AH70" s="29">
        <v>1603.8932879649515</v>
      </c>
      <c r="AI70" s="27" t="s">
        <v>869</v>
      </c>
      <c r="AJ70" s="27">
        <v>100.98782341666669</v>
      </c>
      <c r="AK70" s="27">
        <v>83.297734549792949</v>
      </c>
      <c r="AL70" s="27">
        <v>184.28555796645963</v>
      </c>
      <c r="AM70" s="27">
        <v>193.41705000000002</v>
      </c>
      <c r="AN70" s="27">
        <v>52.19</v>
      </c>
      <c r="AO70" s="30">
        <v>3.49</v>
      </c>
      <c r="AP70" s="27">
        <v>100.32</v>
      </c>
      <c r="AQ70" s="27">
        <v>110.1</v>
      </c>
      <c r="AR70" s="27">
        <v>111.75</v>
      </c>
      <c r="AS70" s="27">
        <v>9.85</v>
      </c>
      <c r="AT70" s="27">
        <v>487.83</v>
      </c>
      <c r="AU70" s="27">
        <v>6.12</v>
      </c>
      <c r="AV70" s="27">
        <v>10.99</v>
      </c>
      <c r="AW70" s="27">
        <v>5.89</v>
      </c>
      <c r="AX70" s="27">
        <v>20.5</v>
      </c>
      <c r="AY70" s="27">
        <v>52.2</v>
      </c>
      <c r="AZ70" s="27">
        <v>1.99</v>
      </c>
      <c r="BA70" s="27">
        <v>1.04</v>
      </c>
      <c r="BB70" s="27">
        <v>12.89</v>
      </c>
      <c r="BC70" s="27">
        <v>37.19</v>
      </c>
      <c r="BD70" s="27">
        <v>29.59</v>
      </c>
      <c r="BE70" s="27">
        <v>36.49</v>
      </c>
      <c r="BF70" s="27">
        <v>86.59</v>
      </c>
      <c r="BG70" s="27">
        <v>6.25</v>
      </c>
      <c r="BH70" s="27">
        <v>11.73</v>
      </c>
      <c r="BI70" s="27">
        <v>14.75</v>
      </c>
      <c r="BJ70" s="27">
        <v>2.5099999999999998</v>
      </c>
      <c r="BK70" s="27">
        <v>58.83</v>
      </c>
      <c r="BL70" s="27">
        <v>9.7899999999999991</v>
      </c>
      <c r="BM70" s="27">
        <v>9.6199999999999992</v>
      </c>
    </row>
    <row r="71" spans="1:65" x14ac:dyDescent="0.2">
      <c r="A71" s="13">
        <v>5524580300</v>
      </c>
      <c r="B71" t="s">
        <v>706</v>
      </c>
      <c r="C71" t="s">
        <v>711</v>
      </c>
      <c r="D71" t="s">
        <v>712</v>
      </c>
      <c r="E71" s="27">
        <v>15.09</v>
      </c>
      <c r="F71" s="27">
        <v>4.79</v>
      </c>
      <c r="G71" s="27">
        <v>4.8499999999999996</v>
      </c>
      <c r="H71" s="27">
        <v>1.54</v>
      </c>
      <c r="I71" s="27">
        <v>1.07</v>
      </c>
      <c r="J71" s="27">
        <v>2.12</v>
      </c>
      <c r="K71" s="27">
        <v>1.32</v>
      </c>
      <c r="L71" s="27">
        <v>1.03</v>
      </c>
      <c r="M71" s="27">
        <v>3.81</v>
      </c>
      <c r="N71" s="27">
        <v>1.95</v>
      </c>
      <c r="O71" s="27">
        <v>0.51</v>
      </c>
      <c r="P71" s="27">
        <v>1.67</v>
      </c>
      <c r="Q71" s="27">
        <v>3.89</v>
      </c>
      <c r="R71" s="27">
        <v>4.01</v>
      </c>
      <c r="S71" s="27">
        <v>3.7</v>
      </c>
      <c r="T71" s="27">
        <v>2.0699999999999998</v>
      </c>
      <c r="U71" s="27">
        <v>3.59</v>
      </c>
      <c r="V71" s="27">
        <v>1.1499999999999999</v>
      </c>
      <c r="W71" s="27">
        <v>1.8</v>
      </c>
      <c r="X71" s="27">
        <v>1.66</v>
      </c>
      <c r="Y71" s="27">
        <v>19.98</v>
      </c>
      <c r="Z71" s="27">
        <v>4.5599999999999996</v>
      </c>
      <c r="AA71" s="27">
        <v>2.87</v>
      </c>
      <c r="AB71" s="27">
        <v>0.95</v>
      </c>
      <c r="AC71" s="27">
        <v>2.99</v>
      </c>
      <c r="AD71" s="27">
        <v>2.12</v>
      </c>
      <c r="AE71" s="29">
        <v>862.5</v>
      </c>
      <c r="AF71" s="29">
        <v>371025</v>
      </c>
      <c r="AG71" s="25">
        <v>3.9149999999999485</v>
      </c>
      <c r="AH71" s="29">
        <v>1314.8976586964686</v>
      </c>
      <c r="AI71" s="27" t="s">
        <v>869</v>
      </c>
      <c r="AJ71" s="27">
        <v>83.060672516666671</v>
      </c>
      <c r="AK71" s="27">
        <v>81.729548840674184</v>
      </c>
      <c r="AL71" s="27">
        <v>164.79022135734084</v>
      </c>
      <c r="AM71" s="27">
        <v>183.81704999999999</v>
      </c>
      <c r="AN71" s="27">
        <v>62.25</v>
      </c>
      <c r="AO71" s="30">
        <v>3.0790000000000002</v>
      </c>
      <c r="AP71" s="27">
        <v>77.33</v>
      </c>
      <c r="AQ71" s="27">
        <v>168.75</v>
      </c>
      <c r="AR71" s="27">
        <v>93</v>
      </c>
      <c r="AS71" s="27">
        <v>9.06</v>
      </c>
      <c r="AT71" s="27">
        <v>394.84</v>
      </c>
      <c r="AU71" s="27">
        <v>4.99</v>
      </c>
      <c r="AV71" s="27">
        <v>10.119999999999999</v>
      </c>
      <c r="AW71" s="27">
        <v>4.49</v>
      </c>
      <c r="AX71" s="27">
        <v>18.5</v>
      </c>
      <c r="AY71" s="27">
        <v>24.88</v>
      </c>
      <c r="AZ71" s="27">
        <v>1.84</v>
      </c>
      <c r="BA71" s="27">
        <v>1.0900000000000001</v>
      </c>
      <c r="BB71" s="27">
        <v>21.5</v>
      </c>
      <c r="BC71" s="27">
        <v>24.75</v>
      </c>
      <c r="BD71" s="27">
        <v>20</v>
      </c>
      <c r="BE71" s="27">
        <v>29.5</v>
      </c>
      <c r="BF71" s="27">
        <v>99.5</v>
      </c>
      <c r="BG71" s="27">
        <v>9.99</v>
      </c>
      <c r="BH71" s="27">
        <v>12.66</v>
      </c>
      <c r="BI71" s="27">
        <v>17.75</v>
      </c>
      <c r="BJ71" s="27">
        <v>2.5299999999999998</v>
      </c>
      <c r="BK71" s="27">
        <v>60</v>
      </c>
      <c r="BL71" s="27">
        <v>8.99</v>
      </c>
      <c r="BM71" s="27">
        <v>10.99</v>
      </c>
    </row>
    <row r="72" spans="1:65" x14ac:dyDescent="0.2">
      <c r="A72" s="13">
        <v>2048620900</v>
      </c>
      <c r="B72" t="s">
        <v>379</v>
      </c>
      <c r="C72" t="s">
        <v>390</v>
      </c>
      <c r="D72" t="s">
        <v>391</v>
      </c>
      <c r="E72" s="27">
        <v>15.09</v>
      </c>
      <c r="F72" s="27">
        <v>4.88</v>
      </c>
      <c r="G72" s="27">
        <v>4.92</v>
      </c>
      <c r="H72" s="27">
        <v>1.28</v>
      </c>
      <c r="I72" s="27">
        <v>1.1499999999999999</v>
      </c>
      <c r="J72" s="27">
        <v>1.65</v>
      </c>
      <c r="K72" s="27">
        <v>1.1200000000000001</v>
      </c>
      <c r="L72" s="27">
        <v>0.95</v>
      </c>
      <c r="M72" s="27">
        <v>4.03</v>
      </c>
      <c r="N72" s="27">
        <v>2.35</v>
      </c>
      <c r="O72" s="27">
        <v>0.55000000000000004</v>
      </c>
      <c r="P72" s="27">
        <v>1.59</v>
      </c>
      <c r="Q72" s="27">
        <v>3.87</v>
      </c>
      <c r="R72" s="27">
        <v>4.0599999999999996</v>
      </c>
      <c r="S72" s="27">
        <v>4.58</v>
      </c>
      <c r="T72" s="27">
        <v>3.2</v>
      </c>
      <c r="U72" s="27">
        <v>4.53</v>
      </c>
      <c r="V72" s="27">
        <v>1.17</v>
      </c>
      <c r="W72" s="27">
        <v>1.96</v>
      </c>
      <c r="X72" s="27">
        <v>1.76</v>
      </c>
      <c r="Y72" s="27">
        <v>20.04</v>
      </c>
      <c r="Z72" s="27">
        <v>5.79</v>
      </c>
      <c r="AA72" s="27">
        <v>3.34</v>
      </c>
      <c r="AB72" s="27">
        <v>1.1499999999999999</v>
      </c>
      <c r="AC72" s="27">
        <v>2.59</v>
      </c>
      <c r="AD72" s="27">
        <v>2.09</v>
      </c>
      <c r="AE72" s="29">
        <v>888.63</v>
      </c>
      <c r="AF72" s="29">
        <v>289843</v>
      </c>
      <c r="AG72" s="25">
        <v>3.6750000000001517</v>
      </c>
      <c r="AH72" s="29">
        <v>997.50219799683987</v>
      </c>
      <c r="AI72" s="27" t="s">
        <v>869</v>
      </c>
      <c r="AJ72" s="27">
        <v>93.134965229416437</v>
      </c>
      <c r="AK72" s="27">
        <v>69.532699578978281</v>
      </c>
      <c r="AL72" s="27">
        <v>162.6676648083947</v>
      </c>
      <c r="AM72" s="27">
        <v>196.83750000000001</v>
      </c>
      <c r="AN72" s="27">
        <v>52</v>
      </c>
      <c r="AO72" s="30">
        <v>2.9529999999999998</v>
      </c>
      <c r="AP72" s="27">
        <v>160.78</v>
      </c>
      <c r="AQ72" s="27">
        <v>104.4</v>
      </c>
      <c r="AR72" s="27">
        <v>92.4</v>
      </c>
      <c r="AS72" s="27">
        <v>9.16</v>
      </c>
      <c r="AT72" s="27">
        <v>488.53</v>
      </c>
      <c r="AU72" s="27">
        <v>4.3499999999999996</v>
      </c>
      <c r="AV72" s="27">
        <v>11.75</v>
      </c>
      <c r="AW72" s="27">
        <v>4.07</v>
      </c>
      <c r="AX72" s="27">
        <v>19</v>
      </c>
      <c r="AY72" s="27">
        <v>43</v>
      </c>
      <c r="AZ72" s="27">
        <v>1.99</v>
      </c>
      <c r="BA72" s="27">
        <v>1.02</v>
      </c>
      <c r="BB72" s="27">
        <v>14.19</v>
      </c>
      <c r="BC72" s="27">
        <v>47.3</v>
      </c>
      <c r="BD72" s="27">
        <v>37.700000000000003</v>
      </c>
      <c r="BE72" s="27">
        <v>50.74</v>
      </c>
      <c r="BF72" s="27">
        <v>82.39</v>
      </c>
      <c r="BG72" s="27">
        <v>13.332500000000001</v>
      </c>
      <c r="BH72" s="27">
        <v>10.119999999999999</v>
      </c>
      <c r="BI72" s="27">
        <v>13</v>
      </c>
      <c r="BJ72" s="27">
        <v>2.67</v>
      </c>
      <c r="BK72" s="27">
        <v>53.4</v>
      </c>
      <c r="BL72" s="27">
        <v>8.7100000000000009</v>
      </c>
      <c r="BM72" s="27">
        <v>10.16</v>
      </c>
    </row>
    <row r="73" spans="1:65" x14ac:dyDescent="0.2">
      <c r="A73" s="13">
        <v>4524860400</v>
      </c>
      <c r="B73" t="s">
        <v>573</v>
      </c>
      <c r="C73" t="s">
        <v>578</v>
      </c>
      <c r="D73" t="s">
        <v>579</v>
      </c>
      <c r="E73" s="27">
        <v>15.05</v>
      </c>
      <c r="F73" s="27">
        <v>5.33</v>
      </c>
      <c r="G73" s="27">
        <v>5.17</v>
      </c>
      <c r="H73" s="27">
        <v>1.22</v>
      </c>
      <c r="I73" s="27">
        <v>1.17</v>
      </c>
      <c r="J73" s="27">
        <v>1.81</v>
      </c>
      <c r="K73" s="27">
        <v>1.44</v>
      </c>
      <c r="L73" s="27">
        <v>1.1499999999999999</v>
      </c>
      <c r="M73" s="27">
        <v>4.04</v>
      </c>
      <c r="N73" s="27">
        <v>3.89</v>
      </c>
      <c r="O73" s="27">
        <v>0.45</v>
      </c>
      <c r="P73" s="27">
        <v>1.79</v>
      </c>
      <c r="Q73" s="27">
        <v>3.79</v>
      </c>
      <c r="R73" s="27">
        <v>4.07</v>
      </c>
      <c r="S73" s="27">
        <v>4.04</v>
      </c>
      <c r="T73" s="27">
        <v>2.66</v>
      </c>
      <c r="U73" s="27">
        <v>4.22</v>
      </c>
      <c r="V73" s="27">
        <v>1.52</v>
      </c>
      <c r="W73" s="27">
        <v>2.11</v>
      </c>
      <c r="X73" s="27">
        <v>1.84</v>
      </c>
      <c r="Y73" s="27">
        <v>18.399999999999999</v>
      </c>
      <c r="Z73" s="27">
        <v>4.68</v>
      </c>
      <c r="AA73" s="27">
        <v>2.67</v>
      </c>
      <c r="AB73" s="27">
        <v>1.5</v>
      </c>
      <c r="AC73" s="27">
        <v>3.12</v>
      </c>
      <c r="AD73" s="27">
        <v>1.94</v>
      </c>
      <c r="AE73" s="29">
        <v>1114.25</v>
      </c>
      <c r="AF73" s="29">
        <v>281443</v>
      </c>
      <c r="AG73" s="25">
        <v>3.5750000000002342</v>
      </c>
      <c r="AH73" s="29">
        <v>956.71279772866683</v>
      </c>
      <c r="AI73" s="27" t="s">
        <v>869</v>
      </c>
      <c r="AJ73" s="27">
        <v>91.997072240629436</v>
      </c>
      <c r="AK73" s="27">
        <v>68.933954963262792</v>
      </c>
      <c r="AL73" s="27">
        <v>160.93102720389223</v>
      </c>
      <c r="AM73" s="27">
        <v>187.48755</v>
      </c>
      <c r="AN73" s="27">
        <v>57.52</v>
      </c>
      <c r="AO73" s="30">
        <v>3.02</v>
      </c>
      <c r="AP73" s="27">
        <v>110.67</v>
      </c>
      <c r="AQ73" s="27">
        <v>106.67</v>
      </c>
      <c r="AR73" s="27">
        <v>101.8</v>
      </c>
      <c r="AS73" s="27">
        <v>10.6</v>
      </c>
      <c r="AT73" s="27">
        <v>499.07</v>
      </c>
      <c r="AU73" s="27">
        <v>5.09</v>
      </c>
      <c r="AV73" s="27">
        <v>10.96</v>
      </c>
      <c r="AW73" s="27">
        <v>4.54</v>
      </c>
      <c r="AX73" s="27">
        <v>26.13</v>
      </c>
      <c r="AY73" s="27">
        <v>52.4</v>
      </c>
      <c r="AZ73" s="27">
        <v>2.5099999999999998</v>
      </c>
      <c r="BA73" s="27">
        <v>1.1499999999999999</v>
      </c>
      <c r="BB73" s="27">
        <v>13.38</v>
      </c>
      <c r="BC73" s="27">
        <v>22.99</v>
      </c>
      <c r="BD73" s="27">
        <v>21.59</v>
      </c>
      <c r="BE73" s="27">
        <v>24.4</v>
      </c>
      <c r="BF73" s="27">
        <v>90.5</v>
      </c>
      <c r="BG73" s="27">
        <v>17.349999999999998</v>
      </c>
      <c r="BH73" s="27">
        <v>12.58</v>
      </c>
      <c r="BI73" s="27">
        <v>20.5</v>
      </c>
      <c r="BJ73" s="27">
        <v>3.01</v>
      </c>
      <c r="BK73" s="27">
        <v>60.8</v>
      </c>
      <c r="BL73" s="27">
        <v>12.25</v>
      </c>
      <c r="BM73" s="27">
        <v>9.42</v>
      </c>
    </row>
    <row r="74" spans="1:65" x14ac:dyDescent="0.2">
      <c r="A74" s="13">
        <v>1346660850</v>
      </c>
      <c r="B74" t="s">
        <v>296</v>
      </c>
      <c r="C74" t="s">
        <v>312</v>
      </c>
      <c r="D74" t="s">
        <v>313</v>
      </c>
      <c r="E74" s="27">
        <v>15.05</v>
      </c>
      <c r="F74" s="27">
        <v>3.98</v>
      </c>
      <c r="G74" s="27">
        <v>4.63</v>
      </c>
      <c r="H74" s="27">
        <v>1.56</v>
      </c>
      <c r="I74" s="27">
        <v>1.1200000000000001</v>
      </c>
      <c r="J74" s="27">
        <v>2.67</v>
      </c>
      <c r="K74" s="27">
        <v>1.68</v>
      </c>
      <c r="L74" s="27">
        <v>1.26</v>
      </c>
      <c r="M74" s="27">
        <v>4.09</v>
      </c>
      <c r="N74" s="27">
        <v>3.98</v>
      </c>
      <c r="O74" s="27">
        <v>0.62</v>
      </c>
      <c r="P74" s="27">
        <v>1.92</v>
      </c>
      <c r="Q74" s="27">
        <v>3.05</v>
      </c>
      <c r="R74" s="27">
        <v>3.92</v>
      </c>
      <c r="S74" s="27">
        <v>3.93</v>
      </c>
      <c r="T74" s="27">
        <v>3</v>
      </c>
      <c r="U74" s="27">
        <v>4.6399999999999997</v>
      </c>
      <c r="V74" s="27">
        <v>1.35</v>
      </c>
      <c r="W74" s="27">
        <v>1.89</v>
      </c>
      <c r="X74" s="27">
        <v>1.94</v>
      </c>
      <c r="Y74" s="27">
        <v>23.25</v>
      </c>
      <c r="Z74" s="27">
        <v>4.88</v>
      </c>
      <c r="AA74" s="27">
        <v>3.23</v>
      </c>
      <c r="AB74" s="27">
        <v>1.38</v>
      </c>
      <c r="AC74" s="27">
        <v>2.4700000000000002</v>
      </c>
      <c r="AD74" s="27">
        <v>2.4500000000000002</v>
      </c>
      <c r="AE74" s="29">
        <v>912</v>
      </c>
      <c r="AF74" s="29">
        <v>379761</v>
      </c>
      <c r="AG74" s="25">
        <v>3.5000000000003464</v>
      </c>
      <c r="AH74" s="29">
        <v>1278.9724476523077</v>
      </c>
      <c r="AI74" s="27">
        <v>158.00691429009717</v>
      </c>
      <c r="AJ74" s="27" t="s">
        <v>869</v>
      </c>
      <c r="AK74" s="27" t="s">
        <v>869</v>
      </c>
      <c r="AL74" s="27">
        <v>158.00691429009717</v>
      </c>
      <c r="AM74" s="27">
        <v>188.07704999999999</v>
      </c>
      <c r="AN74" s="27">
        <v>52.5</v>
      </c>
      <c r="AO74" s="30">
        <v>3.01</v>
      </c>
      <c r="AP74" s="27">
        <v>107</v>
      </c>
      <c r="AQ74" s="27">
        <v>127.5</v>
      </c>
      <c r="AR74" s="27">
        <v>96</v>
      </c>
      <c r="AS74" s="27">
        <v>10.51</v>
      </c>
      <c r="AT74" s="27">
        <v>428.88</v>
      </c>
      <c r="AU74" s="27">
        <v>4.6900000000000004</v>
      </c>
      <c r="AV74" s="27">
        <v>10.57</v>
      </c>
      <c r="AW74" s="27">
        <v>4.2</v>
      </c>
      <c r="AX74" s="27">
        <v>15</v>
      </c>
      <c r="AY74" s="27">
        <v>50</v>
      </c>
      <c r="AZ74" s="27">
        <v>3.69</v>
      </c>
      <c r="BA74" s="27">
        <v>0.94</v>
      </c>
      <c r="BB74" s="27">
        <v>13.08</v>
      </c>
      <c r="BC74" s="27">
        <v>42</v>
      </c>
      <c r="BD74" s="27">
        <v>36</v>
      </c>
      <c r="BE74" s="27">
        <v>41.65</v>
      </c>
      <c r="BF74" s="27">
        <v>85</v>
      </c>
      <c r="BG74" s="27">
        <v>20</v>
      </c>
      <c r="BH74" s="27">
        <v>12</v>
      </c>
      <c r="BI74" s="27">
        <v>6.5</v>
      </c>
      <c r="BJ74" s="27">
        <v>2.17</v>
      </c>
      <c r="BK74" s="27">
        <v>54</v>
      </c>
      <c r="BL74" s="27">
        <v>9.99</v>
      </c>
      <c r="BM74" s="27">
        <v>10.99</v>
      </c>
    </row>
    <row r="75" spans="1:65" x14ac:dyDescent="0.2">
      <c r="A75" s="13">
        <v>611244620</v>
      </c>
      <c r="B75" t="s">
        <v>235</v>
      </c>
      <c r="C75" t="s">
        <v>236</v>
      </c>
      <c r="D75" t="s">
        <v>237</v>
      </c>
      <c r="E75" s="27">
        <v>14.99</v>
      </c>
      <c r="F75" s="27">
        <v>4.99</v>
      </c>
      <c r="G75" s="27">
        <v>5.99</v>
      </c>
      <c r="H75" s="27">
        <v>1.92</v>
      </c>
      <c r="I75" s="27">
        <v>1.52</v>
      </c>
      <c r="J75" s="27">
        <v>2.56</v>
      </c>
      <c r="K75" s="27">
        <v>3.49</v>
      </c>
      <c r="L75" s="27">
        <v>1.19</v>
      </c>
      <c r="M75" s="27">
        <v>5.26</v>
      </c>
      <c r="N75" s="27">
        <v>2.99</v>
      </c>
      <c r="O75" s="27">
        <v>0.71</v>
      </c>
      <c r="P75" s="27">
        <v>1.49</v>
      </c>
      <c r="Q75" s="27">
        <v>4.32</v>
      </c>
      <c r="R75" s="27">
        <v>4.66</v>
      </c>
      <c r="S75" s="27">
        <v>5.49</v>
      </c>
      <c r="T75" s="27">
        <v>3.59</v>
      </c>
      <c r="U75" s="27">
        <v>5.82</v>
      </c>
      <c r="V75" s="27">
        <v>1.62</v>
      </c>
      <c r="W75" s="27">
        <v>2.52</v>
      </c>
      <c r="X75" s="27">
        <v>2.09</v>
      </c>
      <c r="Y75" s="27">
        <v>20.64</v>
      </c>
      <c r="Z75" s="27">
        <v>5.66</v>
      </c>
      <c r="AA75" s="27">
        <v>2.66</v>
      </c>
      <c r="AB75" s="27">
        <v>1.26</v>
      </c>
      <c r="AC75" s="27">
        <v>3.42</v>
      </c>
      <c r="AD75" s="27">
        <v>2.15</v>
      </c>
      <c r="AE75" s="29">
        <v>2861.4</v>
      </c>
      <c r="AF75" s="29">
        <v>1219011</v>
      </c>
      <c r="AG75" s="25">
        <v>3.4500000000001458</v>
      </c>
      <c r="AH75" s="29">
        <v>4079.9532778383777</v>
      </c>
      <c r="AI75" s="27" t="s">
        <v>869</v>
      </c>
      <c r="AJ75" s="27">
        <v>80.422900549999994</v>
      </c>
      <c r="AK75" s="27">
        <v>83.041653353924758</v>
      </c>
      <c r="AL75" s="27">
        <v>163.46455390392475</v>
      </c>
      <c r="AM75" s="27">
        <v>172.47704999999999</v>
      </c>
      <c r="AN75" s="27">
        <v>56.2</v>
      </c>
      <c r="AO75" s="30">
        <v>4.7320000000000002</v>
      </c>
      <c r="AP75" s="27">
        <v>118.8</v>
      </c>
      <c r="AQ75" s="27">
        <v>97</v>
      </c>
      <c r="AR75" s="27">
        <v>114.8</v>
      </c>
      <c r="AS75" s="27">
        <v>12.82</v>
      </c>
      <c r="AT75" s="27">
        <v>487.75</v>
      </c>
      <c r="AU75" s="27">
        <v>5.61</v>
      </c>
      <c r="AV75" s="27">
        <v>12.99</v>
      </c>
      <c r="AW75" s="27">
        <v>4.7</v>
      </c>
      <c r="AX75" s="27">
        <v>23.75</v>
      </c>
      <c r="AY75" s="27">
        <v>68</v>
      </c>
      <c r="AZ75" s="27">
        <v>2.99</v>
      </c>
      <c r="BA75" s="27">
        <v>1.33</v>
      </c>
      <c r="BB75" s="27">
        <v>16.989999999999998</v>
      </c>
      <c r="BC75" s="27">
        <v>38.99</v>
      </c>
      <c r="BD75" s="27">
        <v>34.5</v>
      </c>
      <c r="BE75" s="27">
        <v>44.4</v>
      </c>
      <c r="BF75" s="27">
        <v>83.74</v>
      </c>
      <c r="BG75" s="27">
        <v>15.166666666666666</v>
      </c>
      <c r="BH75" s="27">
        <v>15.29</v>
      </c>
      <c r="BI75" s="27">
        <v>25.67</v>
      </c>
      <c r="BJ75" s="27">
        <v>2.46</v>
      </c>
      <c r="BK75" s="27">
        <v>71.75</v>
      </c>
      <c r="BL75" s="27">
        <v>9.99</v>
      </c>
      <c r="BM75" s="27">
        <v>6.81</v>
      </c>
    </row>
    <row r="76" spans="1:65" x14ac:dyDescent="0.2">
      <c r="A76" s="13">
        <v>914860800</v>
      </c>
      <c r="B76" t="s">
        <v>257</v>
      </c>
      <c r="C76" t="s">
        <v>258</v>
      </c>
      <c r="D76" t="s">
        <v>259</v>
      </c>
      <c r="E76" s="27">
        <v>14.99</v>
      </c>
      <c r="F76" s="27">
        <v>4.84</v>
      </c>
      <c r="G76" s="27">
        <v>5.27</v>
      </c>
      <c r="H76" s="27">
        <v>2.04</v>
      </c>
      <c r="I76" s="27">
        <v>1.1100000000000001</v>
      </c>
      <c r="J76" s="27">
        <v>2.81</v>
      </c>
      <c r="K76" s="27">
        <v>2.23</v>
      </c>
      <c r="L76" s="27">
        <v>1.23</v>
      </c>
      <c r="M76" s="27">
        <v>4.4400000000000004</v>
      </c>
      <c r="N76" s="27">
        <v>4.1399999999999997</v>
      </c>
      <c r="O76" s="27">
        <v>0.78</v>
      </c>
      <c r="P76" s="27">
        <v>2.4900000000000002</v>
      </c>
      <c r="Q76" s="27">
        <v>3.52</v>
      </c>
      <c r="R76" s="27">
        <v>3.47</v>
      </c>
      <c r="S76" s="27">
        <v>3.72</v>
      </c>
      <c r="T76" s="27">
        <v>3.07</v>
      </c>
      <c r="U76" s="27">
        <v>4.83</v>
      </c>
      <c r="V76" s="27">
        <v>1.41</v>
      </c>
      <c r="W76" s="27">
        <v>2.0499999999999998</v>
      </c>
      <c r="X76" s="27">
        <v>2.0299999999999998</v>
      </c>
      <c r="Y76" s="27">
        <v>19.09</v>
      </c>
      <c r="Z76" s="27">
        <v>5.88</v>
      </c>
      <c r="AA76" s="27">
        <v>3.1</v>
      </c>
      <c r="AB76" s="27">
        <v>1.45</v>
      </c>
      <c r="AC76" s="27">
        <v>2.94</v>
      </c>
      <c r="AD76" s="27">
        <v>1.98</v>
      </c>
      <c r="AE76" s="29">
        <v>2471.67</v>
      </c>
      <c r="AF76" s="29">
        <v>678000</v>
      </c>
      <c r="AG76" s="25">
        <v>4.1249999999999432</v>
      </c>
      <c r="AH76" s="29">
        <v>2464.4438897523264</v>
      </c>
      <c r="AI76" s="27" t="s">
        <v>869</v>
      </c>
      <c r="AJ76" s="27">
        <v>140.55015265</v>
      </c>
      <c r="AK76" s="27">
        <v>132.62104949701941</v>
      </c>
      <c r="AL76" s="27">
        <v>273.17120214701941</v>
      </c>
      <c r="AM76" s="27">
        <v>183.26655</v>
      </c>
      <c r="AN76" s="27">
        <v>70</v>
      </c>
      <c r="AO76" s="30">
        <v>3.5760000000000001</v>
      </c>
      <c r="AP76" s="27">
        <v>130</v>
      </c>
      <c r="AQ76" s="27">
        <v>135.5</v>
      </c>
      <c r="AR76" s="27">
        <v>110.3</v>
      </c>
      <c r="AS76" s="27">
        <v>10.17</v>
      </c>
      <c r="AT76" s="27">
        <v>485.63</v>
      </c>
      <c r="AU76" s="27">
        <v>5.59</v>
      </c>
      <c r="AV76" s="27">
        <v>10.99</v>
      </c>
      <c r="AW76" s="27">
        <v>4.6900000000000004</v>
      </c>
      <c r="AX76" s="27">
        <v>30</v>
      </c>
      <c r="AY76" s="27">
        <v>65</v>
      </c>
      <c r="AZ76" s="27">
        <v>3.4</v>
      </c>
      <c r="BA76" s="27">
        <v>1.18</v>
      </c>
      <c r="BB76" s="27">
        <v>16.22</v>
      </c>
      <c r="BC76" s="27">
        <v>34.99</v>
      </c>
      <c r="BD76" s="27">
        <v>19.989999999999998</v>
      </c>
      <c r="BE76" s="27">
        <v>35.200000000000003</v>
      </c>
      <c r="BF76" s="27">
        <v>132.93</v>
      </c>
      <c r="BG76" s="27">
        <v>7.9899999999999993</v>
      </c>
      <c r="BH76" s="27">
        <v>12</v>
      </c>
      <c r="BI76" s="27">
        <v>22.5</v>
      </c>
      <c r="BJ76" s="27">
        <v>2.93</v>
      </c>
      <c r="BK76" s="27">
        <v>86.5</v>
      </c>
      <c r="BL76" s="27">
        <v>9.8000000000000007</v>
      </c>
      <c r="BM76" s="27">
        <v>6.99</v>
      </c>
    </row>
    <row r="77" spans="1:65" x14ac:dyDescent="0.2">
      <c r="A77" s="13">
        <v>5549220550</v>
      </c>
      <c r="B77" t="s">
        <v>706</v>
      </c>
      <c r="C77" t="s">
        <v>717</v>
      </c>
      <c r="D77" t="s">
        <v>718</v>
      </c>
      <c r="E77" s="27">
        <v>14.98</v>
      </c>
      <c r="F77" s="27">
        <v>5.49</v>
      </c>
      <c r="G77" s="27">
        <v>4.7</v>
      </c>
      <c r="H77" s="27">
        <v>1.89</v>
      </c>
      <c r="I77" s="27">
        <v>1</v>
      </c>
      <c r="J77" s="27">
        <v>2</v>
      </c>
      <c r="K77" s="27">
        <v>1.22</v>
      </c>
      <c r="L77" s="27">
        <v>1.05</v>
      </c>
      <c r="M77" s="27">
        <v>4.09</v>
      </c>
      <c r="N77" s="27">
        <v>3.26</v>
      </c>
      <c r="O77" s="27">
        <v>0.56999999999999995</v>
      </c>
      <c r="P77" s="27">
        <v>1.58</v>
      </c>
      <c r="Q77" s="27">
        <v>4.1500000000000004</v>
      </c>
      <c r="R77" s="27">
        <v>3.92</v>
      </c>
      <c r="S77" s="27">
        <v>4.92</v>
      </c>
      <c r="T77" s="27">
        <v>3.93</v>
      </c>
      <c r="U77" s="27">
        <v>3.75</v>
      </c>
      <c r="V77" s="27">
        <v>1.02</v>
      </c>
      <c r="W77" s="27">
        <v>1.88</v>
      </c>
      <c r="X77" s="27">
        <v>1.75</v>
      </c>
      <c r="Y77" s="27">
        <v>20.399999999999999</v>
      </c>
      <c r="Z77" s="27">
        <v>4.83</v>
      </c>
      <c r="AA77" s="27">
        <v>2.97</v>
      </c>
      <c r="AB77" s="27">
        <v>1.17</v>
      </c>
      <c r="AC77" s="27">
        <v>2.4700000000000002</v>
      </c>
      <c r="AD77" s="27">
        <v>2.1</v>
      </c>
      <c r="AE77" s="29">
        <v>900</v>
      </c>
      <c r="AF77" s="29">
        <v>399667</v>
      </c>
      <c r="AG77" s="25">
        <v>3.6385000000001249</v>
      </c>
      <c r="AH77" s="29">
        <v>1369.2935398463044</v>
      </c>
      <c r="AI77" s="27" t="s">
        <v>869</v>
      </c>
      <c r="AJ77" s="27">
        <v>72.411385833333327</v>
      </c>
      <c r="AK77" s="27">
        <v>95.404718129414789</v>
      </c>
      <c r="AL77" s="27">
        <v>167.81610396274812</v>
      </c>
      <c r="AM77" s="27">
        <v>183.78704999999999</v>
      </c>
      <c r="AN77" s="27">
        <v>44.71</v>
      </c>
      <c r="AO77" s="30">
        <v>3.149</v>
      </c>
      <c r="AP77" s="27">
        <v>263.10000000000002</v>
      </c>
      <c r="AQ77" s="27">
        <v>207.7</v>
      </c>
      <c r="AR77" s="27">
        <v>100.5</v>
      </c>
      <c r="AS77" s="27">
        <v>9.19</v>
      </c>
      <c r="AT77" s="27">
        <v>463.02</v>
      </c>
      <c r="AU77" s="27">
        <v>3.79</v>
      </c>
      <c r="AV77" s="27">
        <v>11.99</v>
      </c>
      <c r="AW77" s="27">
        <v>4.09</v>
      </c>
      <c r="AX77" s="27">
        <v>15</v>
      </c>
      <c r="AY77" s="27">
        <v>28</v>
      </c>
      <c r="AZ77" s="27">
        <v>1.82</v>
      </c>
      <c r="BA77" s="27">
        <v>1.1599999999999999</v>
      </c>
      <c r="BB77" s="27">
        <v>24.8</v>
      </c>
      <c r="BC77" s="27">
        <v>13.22</v>
      </c>
      <c r="BD77" s="27">
        <v>19.45</v>
      </c>
      <c r="BE77" s="27">
        <v>17.989999999999998</v>
      </c>
      <c r="BF77" s="27">
        <v>95</v>
      </c>
      <c r="BG77" s="27">
        <v>4.083333333333333</v>
      </c>
      <c r="BH77" s="27">
        <v>9</v>
      </c>
      <c r="BI77" s="27">
        <v>10</v>
      </c>
      <c r="BJ77" s="27">
        <v>2.17</v>
      </c>
      <c r="BK77" s="27">
        <v>69.95</v>
      </c>
      <c r="BL77" s="27">
        <v>8.09</v>
      </c>
      <c r="BM77" s="27">
        <v>4.82</v>
      </c>
    </row>
    <row r="78" spans="1:65" x14ac:dyDescent="0.2">
      <c r="A78" s="13">
        <v>1235840760</v>
      </c>
      <c r="B78" t="s">
        <v>272</v>
      </c>
      <c r="C78" t="s">
        <v>282</v>
      </c>
      <c r="D78" t="s">
        <v>283</v>
      </c>
      <c r="E78" s="27">
        <v>14.98</v>
      </c>
      <c r="F78" s="27">
        <v>4.99</v>
      </c>
      <c r="G78" s="27">
        <v>4.54</v>
      </c>
      <c r="H78" s="27">
        <v>1.79</v>
      </c>
      <c r="I78" s="27">
        <v>1.02</v>
      </c>
      <c r="J78" s="27">
        <v>2.34</v>
      </c>
      <c r="K78" s="27">
        <v>2.2599999999999998</v>
      </c>
      <c r="L78" s="27">
        <v>2.4300000000000002</v>
      </c>
      <c r="M78" s="27">
        <v>3.92</v>
      </c>
      <c r="N78" s="27">
        <v>4.58</v>
      </c>
      <c r="O78" s="27">
        <v>0.63</v>
      </c>
      <c r="P78" s="27">
        <v>1.68</v>
      </c>
      <c r="Q78" s="27">
        <v>3.62</v>
      </c>
      <c r="R78" s="27">
        <v>4.2300000000000004</v>
      </c>
      <c r="S78" s="27">
        <v>3.61</v>
      </c>
      <c r="T78" s="27">
        <v>2.74</v>
      </c>
      <c r="U78" s="27">
        <v>4.5999999999999996</v>
      </c>
      <c r="V78" s="27">
        <v>1.38</v>
      </c>
      <c r="W78" s="27">
        <v>1.94</v>
      </c>
      <c r="X78" s="27">
        <v>2.4700000000000002</v>
      </c>
      <c r="Y78" s="27">
        <v>20.48</v>
      </c>
      <c r="Z78" s="27">
        <v>5.46</v>
      </c>
      <c r="AA78" s="27">
        <v>2.74</v>
      </c>
      <c r="AB78" s="27">
        <v>1.48</v>
      </c>
      <c r="AC78" s="27">
        <v>3.19</v>
      </c>
      <c r="AD78" s="27">
        <v>2.06</v>
      </c>
      <c r="AE78" s="29">
        <v>1998</v>
      </c>
      <c r="AF78" s="29">
        <v>476054</v>
      </c>
      <c r="AG78" s="25">
        <v>3.4416666666669196</v>
      </c>
      <c r="AH78" s="29">
        <v>1591.6679919479864</v>
      </c>
      <c r="AI78" s="27">
        <v>170.67306426723246</v>
      </c>
      <c r="AJ78" s="27" t="s">
        <v>869</v>
      </c>
      <c r="AK78" s="27" t="s">
        <v>869</v>
      </c>
      <c r="AL78" s="27">
        <v>170.67306426723246</v>
      </c>
      <c r="AM78" s="27">
        <v>192.81704999999999</v>
      </c>
      <c r="AN78" s="27">
        <v>70.400000000000006</v>
      </c>
      <c r="AO78" s="30">
        <v>3.1269999999999998</v>
      </c>
      <c r="AP78" s="27">
        <v>118</v>
      </c>
      <c r="AQ78" s="27">
        <v>127.33</v>
      </c>
      <c r="AR78" s="27">
        <v>102.67</v>
      </c>
      <c r="AS78" s="27">
        <v>9.39</v>
      </c>
      <c r="AT78" s="27">
        <v>469.79</v>
      </c>
      <c r="AU78" s="27">
        <v>4.5599999999999996</v>
      </c>
      <c r="AV78" s="27">
        <v>10.84</v>
      </c>
      <c r="AW78" s="27">
        <v>4.1500000000000004</v>
      </c>
      <c r="AX78" s="27">
        <v>21</v>
      </c>
      <c r="AY78" s="27">
        <v>45</v>
      </c>
      <c r="AZ78" s="27">
        <v>2.0499999999999998</v>
      </c>
      <c r="BA78" s="27">
        <v>0.99</v>
      </c>
      <c r="BB78" s="27">
        <v>13.05</v>
      </c>
      <c r="BC78" s="27">
        <v>32.31</v>
      </c>
      <c r="BD78" s="27">
        <v>20.84</v>
      </c>
      <c r="BE78" s="27">
        <v>34.5</v>
      </c>
      <c r="BF78" s="27">
        <v>81</v>
      </c>
      <c r="BG78" s="27">
        <v>4.083333333333333</v>
      </c>
      <c r="BH78" s="27">
        <v>11.08</v>
      </c>
      <c r="BI78" s="27">
        <v>20</v>
      </c>
      <c r="BJ78" s="27">
        <v>2.97</v>
      </c>
      <c r="BK78" s="27">
        <v>57.48</v>
      </c>
      <c r="BL78" s="27">
        <v>10.74</v>
      </c>
      <c r="BM78" s="27">
        <v>8.98</v>
      </c>
    </row>
    <row r="79" spans="1:65" x14ac:dyDescent="0.2">
      <c r="A79" s="13">
        <v>4034780550</v>
      </c>
      <c r="B79" t="s">
        <v>542</v>
      </c>
      <c r="C79" t="s">
        <v>547</v>
      </c>
      <c r="D79" t="s">
        <v>548</v>
      </c>
      <c r="E79" s="27">
        <v>14.96</v>
      </c>
      <c r="F79" s="27">
        <v>4.82</v>
      </c>
      <c r="G79" s="27">
        <v>4.66</v>
      </c>
      <c r="H79" s="27">
        <v>1.5</v>
      </c>
      <c r="I79" s="27">
        <v>1.21</v>
      </c>
      <c r="J79" s="27">
        <v>2.15</v>
      </c>
      <c r="K79" s="27">
        <v>1.83</v>
      </c>
      <c r="L79" s="27">
        <v>1.64</v>
      </c>
      <c r="M79" s="27">
        <v>3.48</v>
      </c>
      <c r="N79" s="27">
        <v>2.64</v>
      </c>
      <c r="O79" s="27">
        <v>0.62</v>
      </c>
      <c r="P79" s="27">
        <v>1.75</v>
      </c>
      <c r="Q79" s="27">
        <v>3.08</v>
      </c>
      <c r="R79" s="27">
        <v>3.63</v>
      </c>
      <c r="S79" s="27">
        <v>4.1399999999999997</v>
      </c>
      <c r="T79" s="27">
        <v>2.19</v>
      </c>
      <c r="U79" s="27">
        <v>4.3099999999999996</v>
      </c>
      <c r="V79" s="27">
        <v>1.26</v>
      </c>
      <c r="W79" s="27">
        <v>1.88</v>
      </c>
      <c r="X79" s="27">
        <v>1.98</v>
      </c>
      <c r="Y79" s="27">
        <v>19.03</v>
      </c>
      <c r="Z79" s="27">
        <v>4.51</v>
      </c>
      <c r="AA79" s="27">
        <v>2.83</v>
      </c>
      <c r="AB79" s="27">
        <v>1.1299999999999999</v>
      </c>
      <c r="AC79" s="27">
        <v>2.27</v>
      </c>
      <c r="AD79" s="27">
        <v>1.73</v>
      </c>
      <c r="AE79" s="29">
        <v>675</v>
      </c>
      <c r="AF79" s="29">
        <v>249950</v>
      </c>
      <c r="AG79" s="25">
        <v>3.3500000000002803</v>
      </c>
      <c r="AH79" s="29">
        <v>826.17260294022105</v>
      </c>
      <c r="AI79" s="27" t="s">
        <v>869</v>
      </c>
      <c r="AJ79" s="27">
        <v>94.280592290065201</v>
      </c>
      <c r="AK79" s="27">
        <v>62.868904758333336</v>
      </c>
      <c r="AL79" s="27">
        <v>157.14949704839853</v>
      </c>
      <c r="AM79" s="27">
        <v>193.4913</v>
      </c>
      <c r="AN79" s="27">
        <v>37.5</v>
      </c>
      <c r="AO79" s="30">
        <v>3.07</v>
      </c>
      <c r="AP79" s="27">
        <v>95</v>
      </c>
      <c r="AQ79" s="27">
        <v>95</v>
      </c>
      <c r="AR79" s="27">
        <v>77.5</v>
      </c>
      <c r="AS79" s="27">
        <v>9.2899999999999991</v>
      </c>
      <c r="AT79" s="27">
        <v>425</v>
      </c>
      <c r="AU79" s="27">
        <v>5.49</v>
      </c>
      <c r="AV79" s="27">
        <v>10</v>
      </c>
      <c r="AW79" s="27">
        <v>3.89</v>
      </c>
      <c r="AX79" s="27">
        <v>20.75</v>
      </c>
      <c r="AY79" s="27">
        <v>39</v>
      </c>
      <c r="AZ79" s="27">
        <v>2.27</v>
      </c>
      <c r="BA79" s="27">
        <v>1.1000000000000001</v>
      </c>
      <c r="BB79" s="27">
        <v>11.75</v>
      </c>
      <c r="BC79" s="27">
        <v>32</v>
      </c>
      <c r="BD79" s="27">
        <v>24.99</v>
      </c>
      <c r="BE79" s="27">
        <v>37.99</v>
      </c>
      <c r="BF79" s="27">
        <v>57</v>
      </c>
      <c r="BG79" s="27">
        <v>20</v>
      </c>
      <c r="BH79" s="27">
        <v>9</v>
      </c>
      <c r="BI79" s="27">
        <v>6.25</v>
      </c>
      <c r="BJ79" s="27">
        <v>2.58</v>
      </c>
      <c r="BK79" s="27">
        <v>32.5</v>
      </c>
      <c r="BL79" s="27">
        <v>8.2899999999999991</v>
      </c>
      <c r="BM79" s="27">
        <v>5.99</v>
      </c>
    </row>
    <row r="80" spans="1:65" x14ac:dyDescent="0.2">
      <c r="A80" s="13">
        <v>1147894750</v>
      </c>
      <c r="B80" t="s">
        <v>269</v>
      </c>
      <c r="C80" t="s">
        <v>270</v>
      </c>
      <c r="D80" t="s">
        <v>271</v>
      </c>
      <c r="E80" s="27">
        <v>14.93</v>
      </c>
      <c r="F80" s="27">
        <v>5.3</v>
      </c>
      <c r="G80" s="27">
        <v>5.31</v>
      </c>
      <c r="H80" s="27">
        <v>1.33</v>
      </c>
      <c r="I80" s="27">
        <v>1.08</v>
      </c>
      <c r="J80" s="27">
        <v>2.2400000000000002</v>
      </c>
      <c r="K80" s="27">
        <v>1.8</v>
      </c>
      <c r="L80" s="27">
        <v>1.2</v>
      </c>
      <c r="M80" s="27">
        <v>4.8499999999999996</v>
      </c>
      <c r="N80" s="27">
        <v>4.3600000000000003</v>
      </c>
      <c r="O80" s="27">
        <v>0.71</v>
      </c>
      <c r="P80" s="27">
        <v>1.85</v>
      </c>
      <c r="Q80" s="27">
        <v>3.41</v>
      </c>
      <c r="R80" s="27">
        <v>3.92</v>
      </c>
      <c r="S80" s="27">
        <v>5.04</v>
      </c>
      <c r="T80" s="27">
        <v>4.1900000000000004</v>
      </c>
      <c r="U80" s="27">
        <v>4.95</v>
      </c>
      <c r="V80" s="27">
        <v>1.81</v>
      </c>
      <c r="W80" s="27">
        <v>2.46</v>
      </c>
      <c r="X80" s="27">
        <v>1.74</v>
      </c>
      <c r="Y80" s="27">
        <v>17.829999999999998</v>
      </c>
      <c r="Z80" s="27">
        <v>5.4</v>
      </c>
      <c r="AA80" s="27">
        <v>3.42</v>
      </c>
      <c r="AB80" s="27">
        <v>1.58</v>
      </c>
      <c r="AC80" s="27">
        <v>3.67</v>
      </c>
      <c r="AD80" s="27">
        <v>2.15</v>
      </c>
      <c r="AE80" s="29">
        <v>3138.4</v>
      </c>
      <c r="AF80" s="29">
        <v>1123717</v>
      </c>
      <c r="AG80" s="25">
        <v>4.2500000000000355</v>
      </c>
      <c r="AH80" s="29">
        <v>4146.0091393812481</v>
      </c>
      <c r="AI80" s="27" t="s">
        <v>869</v>
      </c>
      <c r="AJ80" s="27">
        <v>119.371280832097</v>
      </c>
      <c r="AK80" s="27">
        <v>89.202200137405882</v>
      </c>
      <c r="AL80" s="27">
        <v>208.5734809695029</v>
      </c>
      <c r="AM80" s="27">
        <v>189.4632</v>
      </c>
      <c r="AN80" s="27">
        <v>67.8</v>
      </c>
      <c r="AO80" s="30">
        <v>3.39</v>
      </c>
      <c r="AP80" s="27">
        <v>75</v>
      </c>
      <c r="AQ80" s="27">
        <v>129.71</v>
      </c>
      <c r="AR80" s="27">
        <v>105.2</v>
      </c>
      <c r="AS80" s="27">
        <v>11.15</v>
      </c>
      <c r="AT80" s="27">
        <v>442.79</v>
      </c>
      <c r="AU80" s="27">
        <v>7.09</v>
      </c>
      <c r="AV80" s="27">
        <v>11.99</v>
      </c>
      <c r="AW80" s="27">
        <v>3.99</v>
      </c>
      <c r="AX80" s="27">
        <v>46.67</v>
      </c>
      <c r="AY80" s="27">
        <v>92.5</v>
      </c>
      <c r="AZ80" s="27">
        <v>2</v>
      </c>
      <c r="BA80" s="27">
        <v>1.48</v>
      </c>
      <c r="BB80" s="27">
        <v>13.75</v>
      </c>
      <c r="BC80" s="27">
        <v>43.75</v>
      </c>
      <c r="BD80" s="27">
        <v>36.9</v>
      </c>
      <c r="BE80" s="27">
        <v>35.700000000000003</v>
      </c>
      <c r="BF80" s="27">
        <v>72.400000000000006</v>
      </c>
      <c r="BG80" s="27">
        <v>12</v>
      </c>
      <c r="BH80" s="27">
        <v>15.08</v>
      </c>
      <c r="BI80" s="27">
        <v>24.5</v>
      </c>
      <c r="BJ80" s="27">
        <v>2.2000000000000002</v>
      </c>
      <c r="BK80" s="27">
        <v>85</v>
      </c>
      <c r="BL80" s="27">
        <v>10.33</v>
      </c>
      <c r="BM80" s="27">
        <v>10.77</v>
      </c>
    </row>
    <row r="81" spans="1:65" x14ac:dyDescent="0.2">
      <c r="A81" s="13">
        <v>2412580100</v>
      </c>
      <c r="B81" t="s">
        <v>418</v>
      </c>
      <c r="C81" t="s">
        <v>419</v>
      </c>
      <c r="D81" t="s">
        <v>420</v>
      </c>
      <c r="E81" s="27">
        <v>14.93</v>
      </c>
      <c r="F81" s="27">
        <v>4.88</v>
      </c>
      <c r="G81" s="27">
        <v>4.93</v>
      </c>
      <c r="H81" s="27">
        <v>1.28</v>
      </c>
      <c r="I81" s="27">
        <v>1.0900000000000001</v>
      </c>
      <c r="J81" s="27">
        <v>2.2400000000000002</v>
      </c>
      <c r="K81" s="27">
        <v>1.8</v>
      </c>
      <c r="L81" s="27">
        <v>1.1299999999999999</v>
      </c>
      <c r="M81" s="27">
        <v>4.62</v>
      </c>
      <c r="N81" s="27">
        <v>4.26</v>
      </c>
      <c r="O81" s="27">
        <v>0.66</v>
      </c>
      <c r="P81" s="27">
        <v>1.36</v>
      </c>
      <c r="Q81" s="27">
        <v>3.6</v>
      </c>
      <c r="R81" s="27">
        <v>3.93</v>
      </c>
      <c r="S81" s="27">
        <v>4.9800000000000004</v>
      </c>
      <c r="T81" s="27">
        <v>3.62</v>
      </c>
      <c r="U81" s="27">
        <v>4.53</v>
      </c>
      <c r="V81" s="27">
        <v>1.47</v>
      </c>
      <c r="W81" s="27">
        <v>2.1</v>
      </c>
      <c r="X81" s="27">
        <v>1.63</v>
      </c>
      <c r="Y81" s="27">
        <v>18.739999999999998</v>
      </c>
      <c r="Z81" s="27">
        <v>5.38</v>
      </c>
      <c r="AA81" s="27">
        <v>2.96</v>
      </c>
      <c r="AB81" s="27">
        <v>1.3</v>
      </c>
      <c r="AC81" s="27">
        <v>3.3</v>
      </c>
      <c r="AD81" s="27">
        <v>2.1</v>
      </c>
      <c r="AE81" s="29">
        <v>1848.7</v>
      </c>
      <c r="AF81" s="29">
        <v>436222</v>
      </c>
      <c r="AG81" s="25">
        <v>4.0349285710000862</v>
      </c>
      <c r="AH81" s="29">
        <v>1568.5381619574505</v>
      </c>
      <c r="AI81" s="27" t="s">
        <v>869</v>
      </c>
      <c r="AJ81" s="27">
        <v>95.653559158333337</v>
      </c>
      <c r="AK81" s="27">
        <v>91.676608979294997</v>
      </c>
      <c r="AL81" s="27">
        <v>187.33016813762833</v>
      </c>
      <c r="AM81" s="27">
        <v>196.32704999999999</v>
      </c>
      <c r="AN81" s="27">
        <v>64.59</v>
      </c>
      <c r="AO81" s="30">
        <v>3.2130000000000001</v>
      </c>
      <c r="AP81" s="27">
        <v>85</v>
      </c>
      <c r="AQ81" s="27">
        <v>80</v>
      </c>
      <c r="AR81" s="27">
        <v>92.5</v>
      </c>
      <c r="AS81" s="27">
        <v>10.27</v>
      </c>
      <c r="AT81" s="27">
        <v>431.6</v>
      </c>
      <c r="AU81" s="27">
        <v>5.79</v>
      </c>
      <c r="AV81" s="27">
        <v>10.99</v>
      </c>
      <c r="AW81" s="27">
        <v>3.99</v>
      </c>
      <c r="AX81" s="27">
        <v>23.33</v>
      </c>
      <c r="AY81" s="27">
        <v>61.33</v>
      </c>
      <c r="AZ81" s="27">
        <v>2.94</v>
      </c>
      <c r="BA81" s="27">
        <v>1.21</v>
      </c>
      <c r="BB81" s="27">
        <v>12.75</v>
      </c>
      <c r="BC81" s="27">
        <v>22.5</v>
      </c>
      <c r="BD81" s="27">
        <v>24.99</v>
      </c>
      <c r="BE81" s="27">
        <v>40</v>
      </c>
      <c r="BF81" s="27">
        <v>75.73</v>
      </c>
      <c r="BG81" s="27">
        <v>4</v>
      </c>
      <c r="BH81" s="27">
        <v>15.01</v>
      </c>
      <c r="BI81" s="27">
        <v>21.08</v>
      </c>
      <c r="BJ81" s="27">
        <v>3.09</v>
      </c>
      <c r="BK81" s="27">
        <v>65</v>
      </c>
      <c r="BL81" s="27">
        <v>9.3699999999999992</v>
      </c>
      <c r="BM81" s="27">
        <v>11.85</v>
      </c>
    </row>
    <row r="82" spans="1:65" x14ac:dyDescent="0.2">
      <c r="A82" s="13">
        <v>1826900550</v>
      </c>
      <c r="B82" t="s">
        <v>339</v>
      </c>
      <c r="C82" t="s">
        <v>348</v>
      </c>
      <c r="D82" t="s">
        <v>349</v>
      </c>
      <c r="E82" s="27">
        <v>14.84</v>
      </c>
      <c r="F82" s="27">
        <v>5.23</v>
      </c>
      <c r="G82" s="27">
        <v>4.87</v>
      </c>
      <c r="H82" s="27">
        <v>1.57</v>
      </c>
      <c r="I82" s="27">
        <v>1.03</v>
      </c>
      <c r="J82" s="27">
        <v>1.95</v>
      </c>
      <c r="K82" s="27">
        <v>1.66</v>
      </c>
      <c r="L82" s="27">
        <v>1.05</v>
      </c>
      <c r="M82" s="27">
        <v>3.88</v>
      </c>
      <c r="N82" s="27">
        <v>3.02</v>
      </c>
      <c r="O82" s="27">
        <v>0.53</v>
      </c>
      <c r="P82" s="27">
        <v>1.91</v>
      </c>
      <c r="Q82" s="27">
        <v>3.83</v>
      </c>
      <c r="R82" s="27">
        <v>3.5</v>
      </c>
      <c r="S82" s="27">
        <v>4.33</v>
      </c>
      <c r="T82" s="27">
        <v>2.2799999999999998</v>
      </c>
      <c r="U82" s="27">
        <v>4.34</v>
      </c>
      <c r="V82" s="27">
        <v>1.18</v>
      </c>
      <c r="W82" s="27">
        <v>1.9</v>
      </c>
      <c r="X82" s="27">
        <v>1.81</v>
      </c>
      <c r="Y82" s="27">
        <v>19.260000000000002</v>
      </c>
      <c r="Z82" s="27">
        <v>4.71</v>
      </c>
      <c r="AA82" s="27">
        <v>2.31</v>
      </c>
      <c r="AB82" s="27">
        <v>1.04</v>
      </c>
      <c r="AC82" s="27">
        <v>3.13</v>
      </c>
      <c r="AD82" s="27">
        <v>1.94</v>
      </c>
      <c r="AE82" s="29">
        <v>1275.3</v>
      </c>
      <c r="AF82" s="29">
        <v>332899</v>
      </c>
      <c r="AG82" s="25">
        <v>3.4750000000004242</v>
      </c>
      <c r="AH82" s="29">
        <v>1117.6675960773896</v>
      </c>
      <c r="AI82" s="27" t="s">
        <v>869</v>
      </c>
      <c r="AJ82" s="27">
        <v>109.28628563446523</v>
      </c>
      <c r="AK82" s="27">
        <v>80.741677746338127</v>
      </c>
      <c r="AL82" s="27">
        <v>190.02796338080336</v>
      </c>
      <c r="AM82" s="27">
        <v>188.8434</v>
      </c>
      <c r="AN82" s="27">
        <v>48.8</v>
      </c>
      <c r="AO82" s="30">
        <v>3.105</v>
      </c>
      <c r="AP82" s="27">
        <v>67</v>
      </c>
      <c r="AQ82" s="27">
        <v>96.77</v>
      </c>
      <c r="AR82" s="27">
        <v>98</v>
      </c>
      <c r="AS82" s="27">
        <v>9.3800000000000008</v>
      </c>
      <c r="AT82" s="27">
        <v>481.23</v>
      </c>
      <c r="AU82" s="27">
        <v>4.41</v>
      </c>
      <c r="AV82" s="27">
        <v>10.99</v>
      </c>
      <c r="AW82" s="27">
        <v>4.21</v>
      </c>
      <c r="AX82" s="27">
        <v>19</v>
      </c>
      <c r="AY82" s="27">
        <v>38.200000000000003</v>
      </c>
      <c r="AZ82" s="27">
        <v>2.21</v>
      </c>
      <c r="BA82" s="27">
        <v>1.0900000000000001</v>
      </c>
      <c r="BB82" s="27">
        <v>13.38</v>
      </c>
      <c r="BC82" s="27">
        <v>42.18</v>
      </c>
      <c r="BD82" s="27">
        <v>27.68</v>
      </c>
      <c r="BE82" s="27">
        <v>41.46</v>
      </c>
      <c r="BF82" s="27">
        <v>64.28</v>
      </c>
      <c r="BG82" s="27">
        <v>14.99</v>
      </c>
      <c r="BH82" s="27">
        <v>10.039999999999999</v>
      </c>
      <c r="BI82" s="27">
        <v>16.899999999999999</v>
      </c>
      <c r="BJ82" s="27">
        <v>3.08</v>
      </c>
      <c r="BK82" s="27">
        <v>60.93</v>
      </c>
      <c r="BL82" s="27">
        <v>9.14</v>
      </c>
      <c r="BM82" s="27">
        <v>3.63</v>
      </c>
    </row>
    <row r="83" spans="1:65" x14ac:dyDescent="0.2">
      <c r="A83" s="13">
        <v>126620500</v>
      </c>
      <c r="B83" t="s">
        <v>184</v>
      </c>
      <c r="C83" t="s">
        <v>197</v>
      </c>
      <c r="D83" t="s">
        <v>198</v>
      </c>
      <c r="E83" s="27">
        <v>14.79</v>
      </c>
      <c r="F83" s="27">
        <v>4.97</v>
      </c>
      <c r="G83" s="27">
        <v>4.59</v>
      </c>
      <c r="H83" s="27">
        <v>1.45</v>
      </c>
      <c r="I83" s="27">
        <v>0.99</v>
      </c>
      <c r="J83" s="27">
        <v>2.08</v>
      </c>
      <c r="K83" s="27">
        <v>1.53</v>
      </c>
      <c r="L83" s="27">
        <v>0.98</v>
      </c>
      <c r="M83" s="27">
        <v>3.91</v>
      </c>
      <c r="N83" s="27">
        <v>3.41</v>
      </c>
      <c r="O83" s="27">
        <v>0.56999999999999995</v>
      </c>
      <c r="P83" s="27">
        <v>1.79</v>
      </c>
      <c r="Q83" s="27">
        <v>4.16</v>
      </c>
      <c r="R83" s="27">
        <v>3.56</v>
      </c>
      <c r="S83" s="27">
        <v>4.54</v>
      </c>
      <c r="T83" s="27">
        <v>2.1</v>
      </c>
      <c r="U83" s="27">
        <v>4.26</v>
      </c>
      <c r="V83" s="27">
        <v>1.1399999999999999</v>
      </c>
      <c r="W83" s="27">
        <v>1.91</v>
      </c>
      <c r="X83" s="27">
        <v>1.68</v>
      </c>
      <c r="Y83" s="27">
        <v>21.09</v>
      </c>
      <c r="Z83" s="27">
        <v>4.07</v>
      </c>
      <c r="AA83" s="27">
        <v>2.39</v>
      </c>
      <c r="AB83" s="27">
        <v>1.2</v>
      </c>
      <c r="AC83" s="27">
        <v>3.14</v>
      </c>
      <c r="AD83" s="27">
        <v>2.16</v>
      </c>
      <c r="AE83" s="29">
        <v>853.33</v>
      </c>
      <c r="AF83" s="29">
        <v>325333</v>
      </c>
      <c r="AG83" s="25">
        <v>3.7250000000001449</v>
      </c>
      <c r="AH83" s="29">
        <v>1126.5423126270935</v>
      </c>
      <c r="AI83" s="27">
        <v>164.27730157416363</v>
      </c>
      <c r="AJ83" s="27" t="s">
        <v>869</v>
      </c>
      <c r="AK83" s="27" t="s">
        <v>869</v>
      </c>
      <c r="AL83" s="27">
        <v>164.27730157416363</v>
      </c>
      <c r="AM83" s="27">
        <v>186.15705</v>
      </c>
      <c r="AN83" s="27">
        <v>47</v>
      </c>
      <c r="AO83" s="30">
        <v>2.9569999999999999</v>
      </c>
      <c r="AP83" s="27">
        <v>82.5</v>
      </c>
      <c r="AQ83" s="27">
        <v>125</v>
      </c>
      <c r="AR83" s="27">
        <v>95</v>
      </c>
      <c r="AS83" s="27">
        <v>9.36</v>
      </c>
      <c r="AT83" s="27">
        <v>454</v>
      </c>
      <c r="AU83" s="27">
        <v>4.34</v>
      </c>
      <c r="AV83" s="27">
        <v>9.5</v>
      </c>
      <c r="AW83" s="27">
        <v>4.32</v>
      </c>
      <c r="AX83" s="27">
        <v>19.5</v>
      </c>
      <c r="AY83" s="27">
        <v>45</v>
      </c>
      <c r="AZ83" s="27">
        <v>2.17</v>
      </c>
      <c r="BA83" s="27">
        <v>0.93</v>
      </c>
      <c r="BB83" s="27">
        <v>12.62</v>
      </c>
      <c r="BC83" s="27">
        <v>39</v>
      </c>
      <c r="BD83" s="27">
        <v>24.33</v>
      </c>
      <c r="BE83" s="27">
        <v>30.8</v>
      </c>
      <c r="BF83" s="27">
        <v>112</v>
      </c>
      <c r="BG83" s="27">
        <v>8.3333333333333339</v>
      </c>
      <c r="BH83" s="27">
        <v>12.1</v>
      </c>
      <c r="BI83" s="27">
        <v>20</v>
      </c>
      <c r="BJ83" s="27">
        <v>3.27</v>
      </c>
      <c r="BK83" s="27">
        <v>58.84</v>
      </c>
      <c r="BL83" s="27">
        <v>9.99</v>
      </c>
      <c r="BM83" s="27">
        <v>7.94</v>
      </c>
    </row>
    <row r="84" spans="1:65" x14ac:dyDescent="0.2">
      <c r="A84" s="13">
        <v>2130460600</v>
      </c>
      <c r="B84" t="s">
        <v>392</v>
      </c>
      <c r="C84" t="s">
        <v>393</v>
      </c>
      <c r="D84" t="s">
        <v>394</v>
      </c>
      <c r="E84" s="27">
        <v>14.78</v>
      </c>
      <c r="F84" s="27">
        <v>5.31</v>
      </c>
      <c r="G84" s="27">
        <v>4.43</v>
      </c>
      <c r="H84" s="27">
        <v>1.1200000000000001</v>
      </c>
      <c r="I84" s="27">
        <v>0.99</v>
      </c>
      <c r="J84" s="27">
        <v>1.85</v>
      </c>
      <c r="K84" s="27">
        <v>1.54</v>
      </c>
      <c r="L84" s="27">
        <v>0.98</v>
      </c>
      <c r="M84" s="27">
        <v>3.91</v>
      </c>
      <c r="N84" s="27">
        <v>2.98</v>
      </c>
      <c r="O84" s="27">
        <v>0.6</v>
      </c>
      <c r="P84" s="27">
        <v>1.79</v>
      </c>
      <c r="Q84" s="27">
        <v>3.88</v>
      </c>
      <c r="R84" s="27">
        <v>3.53</v>
      </c>
      <c r="S84" s="27">
        <v>4.09</v>
      </c>
      <c r="T84" s="27">
        <v>1.98</v>
      </c>
      <c r="U84" s="27">
        <v>4.1500000000000004</v>
      </c>
      <c r="V84" s="27">
        <v>1.21</v>
      </c>
      <c r="W84" s="27">
        <v>1.84</v>
      </c>
      <c r="X84" s="27">
        <v>1.72</v>
      </c>
      <c r="Y84" s="27">
        <v>20.37</v>
      </c>
      <c r="Z84" s="27">
        <v>3.97</v>
      </c>
      <c r="AA84" s="27">
        <v>2.76</v>
      </c>
      <c r="AB84" s="27">
        <v>0.87</v>
      </c>
      <c r="AC84" s="27">
        <v>2.85</v>
      </c>
      <c r="AD84" s="27">
        <v>1.87</v>
      </c>
      <c r="AE84" s="29">
        <v>959.75</v>
      </c>
      <c r="AF84" s="29">
        <v>339720</v>
      </c>
      <c r="AG84" s="25">
        <v>3.7187500000000817</v>
      </c>
      <c r="AH84" s="29">
        <v>1175.4587286450414</v>
      </c>
      <c r="AI84" s="27" t="s">
        <v>869</v>
      </c>
      <c r="AJ84" s="27">
        <v>86.617415933333334</v>
      </c>
      <c r="AK84" s="27">
        <v>104.25734502766711</v>
      </c>
      <c r="AL84" s="27">
        <v>190.87476096100045</v>
      </c>
      <c r="AM84" s="27">
        <v>189.8913</v>
      </c>
      <c r="AN84" s="27">
        <v>51.93</v>
      </c>
      <c r="AO84" s="30">
        <v>3.0550000000000002</v>
      </c>
      <c r="AP84" s="27">
        <v>78.33</v>
      </c>
      <c r="AQ84" s="27">
        <v>93</v>
      </c>
      <c r="AR84" s="27">
        <v>93</v>
      </c>
      <c r="AS84" s="27">
        <v>9.49</v>
      </c>
      <c r="AT84" s="27">
        <v>336.83</v>
      </c>
      <c r="AU84" s="27">
        <v>4.2699999999999996</v>
      </c>
      <c r="AV84" s="27">
        <v>10.62</v>
      </c>
      <c r="AW84" s="27">
        <v>4.2300000000000004</v>
      </c>
      <c r="AX84" s="27">
        <v>17.399999999999999</v>
      </c>
      <c r="AY84" s="27">
        <v>53</v>
      </c>
      <c r="AZ84" s="27">
        <v>2</v>
      </c>
      <c r="BA84" s="27">
        <v>0.99</v>
      </c>
      <c r="BB84" s="27">
        <v>15.1</v>
      </c>
      <c r="BC84" s="27">
        <v>48.7</v>
      </c>
      <c r="BD84" s="27">
        <v>38.1</v>
      </c>
      <c r="BE84" s="27">
        <v>50.63</v>
      </c>
      <c r="BF84" s="27">
        <v>99.98</v>
      </c>
      <c r="BG84" s="27">
        <v>13.332500000000001</v>
      </c>
      <c r="BH84" s="27">
        <v>11.05</v>
      </c>
      <c r="BI84" s="27">
        <v>14.5</v>
      </c>
      <c r="BJ84" s="27">
        <v>3.66</v>
      </c>
      <c r="BK84" s="27">
        <v>60.37</v>
      </c>
      <c r="BL84" s="27">
        <v>9.34</v>
      </c>
      <c r="BM84" s="27">
        <v>12.49</v>
      </c>
    </row>
    <row r="85" spans="1:65" x14ac:dyDescent="0.2">
      <c r="A85" s="13">
        <v>1222744240</v>
      </c>
      <c r="B85" t="s">
        <v>272</v>
      </c>
      <c r="C85" t="s">
        <v>878</v>
      </c>
      <c r="D85" t="s">
        <v>277</v>
      </c>
      <c r="E85" s="27">
        <v>14.78</v>
      </c>
      <c r="F85" s="27">
        <v>5.72</v>
      </c>
      <c r="G85" s="27">
        <v>5.01</v>
      </c>
      <c r="H85" s="27">
        <v>1.87</v>
      </c>
      <c r="I85" s="27">
        <v>1.1000000000000001</v>
      </c>
      <c r="J85" s="27">
        <v>3.31</v>
      </c>
      <c r="K85" s="27">
        <v>1.76</v>
      </c>
      <c r="L85" s="27">
        <v>1.35</v>
      </c>
      <c r="M85" s="27">
        <v>4.41</v>
      </c>
      <c r="N85" s="27">
        <v>5.0199999999999996</v>
      </c>
      <c r="O85" s="27">
        <v>0.76</v>
      </c>
      <c r="P85" s="27">
        <v>1.88</v>
      </c>
      <c r="Q85" s="27">
        <v>5.41</v>
      </c>
      <c r="R85" s="27">
        <v>4.79</v>
      </c>
      <c r="S85" s="27">
        <v>4.5999999999999996</v>
      </c>
      <c r="T85" s="27">
        <v>3.07</v>
      </c>
      <c r="U85" s="27">
        <v>4.8600000000000003</v>
      </c>
      <c r="V85" s="27">
        <v>1.42</v>
      </c>
      <c r="W85" s="27">
        <v>2.11</v>
      </c>
      <c r="X85" s="27">
        <v>2.23</v>
      </c>
      <c r="Y85" s="27">
        <v>25.21</v>
      </c>
      <c r="Z85" s="27">
        <v>7.03</v>
      </c>
      <c r="AA85" s="27">
        <v>3.79</v>
      </c>
      <c r="AB85" s="27">
        <v>2.3199999999999998</v>
      </c>
      <c r="AC85" s="27">
        <v>3.23</v>
      </c>
      <c r="AD85" s="27">
        <v>2.0299999999999998</v>
      </c>
      <c r="AE85" s="29">
        <v>2214.8000000000002</v>
      </c>
      <c r="AF85" s="29">
        <v>668096</v>
      </c>
      <c r="AG85" s="25">
        <v>3.4430000000000716</v>
      </c>
      <c r="AH85" s="29">
        <v>2234.1244345674409</v>
      </c>
      <c r="AI85" s="27">
        <v>191.91521629049052</v>
      </c>
      <c r="AJ85" s="27" t="s">
        <v>869</v>
      </c>
      <c r="AK85" s="27" t="s">
        <v>869</v>
      </c>
      <c r="AL85" s="27">
        <v>191.91521629049052</v>
      </c>
      <c r="AM85" s="27">
        <v>192.51704999999998</v>
      </c>
      <c r="AN85" s="27">
        <v>67.959999999999994</v>
      </c>
      <c r="AO85" s="30">
        <v>3.0310000000000001</v>
      </c>
      <c r="AP85" s="27">
        <v>136.5</v>
      </c>
      <c r="AQ85" s="27">
        <v>91.67</v>
      </c>
      <c r="AR85" s="27">
        <v>87</v>
      </c>
      <c r="AS85" s="27">
        <v>12.49</v>
      </c>
      <c r="AT85" s="27">
        <v>469</v>
      </c>
      <c r="AU85" s="27">
        <v>5.09</v>
      </c>
      <c r="AV85" s="27">
        <v>10.99</v>
      </c>
      <c r="AW85" s="27">
        <v>4.79</v>
      </c>
      <c r="AX85" s="27">
        <v>21</v>
      </c>
      <c r="AY85" s="27">
        <v>72</v>
      </c>
      <c r="AZ85" s="27">
        <v>2.4</v>
      </c>
      <c r="BA85" s="27">
        <v>1.33</v>
      </c>
      <c r="BB85" s="27">
        <v>15.78</v>
      </c>
      <c r="BC85" s="27">
        <v>24.18</v>
      </c>
      <c r="BD85" s="27">
        <v>21.16</v>
      </c>
      <c r="BE85" s="27">
        <v>19.579999999999998</v>
      </c>
      <c r="BF85" s="27">
        <v>68.19</v>
      </c>
      <c r="BG85" s="27">
        <v>16.0425</v>
      </c>
      <c r="BH85" s="27">
        <v>12.7</v>
      </c>
      <c r="BI85" s="27">
        <v>19.670000000000002</v>
      </c>
      <c r="BJ85" s="27">
        <v>2.77</v>
      </c>
      <c r="BK85" s="27">
        <v>62.16</v>
      </c>
      <c r="BL85" s="27">
        <v>12.29</v>
      </c>
      <c r="BM85" s="27">
        <v>9.0500000000000007</v>
      </c>
    </row>
    <row r="86" spans="1:65" x14ac:dyDescent="0.2">
      <c r="A86" s="13">
        <v>4936260500</v>
      </c>
      <c r="B86" t="s">
        <v>652</v>
      </c>
      <c r="C86" t="s">
        <v>655</v>
      </c>
      <c r="D86" t="s">
        <v>656</v>
      </c>
      <c r="E86" s="27">
        <v>14.76</v>
      </c>
      <c r="F86" s="27">
        <v>4.67</v>
      </c>
      <c r="G86" s="27">
        <v>4.7</v>
      </c>
      <c r="H86" s="27">
        <v>1.18</v>
      </c>
      <c r="I86" s="27">
        <v>1.1299999999999999</v>
      </c>
      <c r="J86" s="27">
        <v>1.95</v>
      </c>
      <c r="K86" s="27">
        <v>1.42</v>
      </c>
      <c r="L86" s="27">
        <v>0.97</v>
      </c>
      <c r="M86" s="27">
        <v>3.9</v>
      </c>
      <c r="N86" s="27">
        <v>3.3</v>
      </c>
      <c r="O86" s="27">
        <v>0.68</v>
      </c>
      <c r="P86" s="27">
        <v>1.76</v>
      </c>
      <c r="Q86" s="27">
        <v>3.09</v>
      </c>
      <c r="R86" s="27">
        <v>3.89</v>
      </c>
      <c r="S86" s="27">
        <v>4.66</v>
      </c>
      <c r="T86" s="27">
        <v>2.5299999999999998</v>
      </c>
      <c r="U86" s="27">
        <v>4.2699999999999996</v>
      </c>
      <c r="V86" s="27">
        <v>1.24</v>
      </c>
      <c r="W86" s="27">
        <v>1.98</v>
      </c>
      <c r="X86" s="27">
        <v>1.64</v>
      </c>
      <c r="Y86" s="27">
        <v>20.78</v>
      </c>
      <c r="Z86" s="27">
        <v>5.3</v>
      </c>
      <c r="AA86" s="27">
        <v>2.54</v>
      </c>
      <c r="AB86" s="27">
        <v>1.3</v>
      </c>
      <c r="AC86" s="27">
        <v>2.73</v>
      </c>
      <c r="AD86" s="27">
        <v>2.2599999999999998</v>
      </c>
      <c r="AE86" s="29">
        <v>1320.8</v>
      </c>
      <c r="AF86" s="29">
        <v>465344</v>
      </c>
      <c r="AG86" s="25">
        <v>3.9966666666666755</v>
      </c>
      <c r="AH86" s="29">
        <v>1665.5469524796254</v>
      </c>
      <c r="AI86" s="27" t="s">
        <v>869</v>
      </c>
      <c r="AJ86" s="27">
        <v>71.878684979312126</v>
      </c>
      <c r="AK86" s="27">
        <v>77.928782613278017</v>
      </c>
      <c r="AL86" s="27">
        <v>149.80746759259014</v>
      </c>
      <c r="AM86" s="27">
        <v>191.37720000000002</v>
      </c>
      <c r="AN86" s="27">
        <v>59.14</v>
      </c>
      <c r="AO86" s="30">
        <v>3.3530000000000002</v>
      </c>
      <c r="AP86" s="27">
        <v>104.8</v>
      </c>
      <c r="AQ86" s="27">
        <v>107.6</v>
      </c>
      <c r="AR86" s="27">
        <v>85.2</v>
      </c>
      <c r="AS86" s="27">
        <v>9.5</v>
      </c>
      <c r="AT86" s="27">
        <v>479.31</v>
      </c>
      <c r="AU86" s="27">
        <v>4.45</v>
      </c>
      <c r="AV86" s="27">
        <v>11.69</v>
      </c>
      <c r="AW86" s="27">
        <v>4.3499999999999996</v>
      </c>
      <c r="AX86" s="27">
        <v>19.600000000000001</v>
      </c>
      <c r="AY86" s="27">
        <v>33.799999999999997</v>
      </c>
      <c r="AZ86" s="27">
        <v>2.3199999999999998</v>
      </c>
      <c r="BA86" s="27">
        <v>1.1599999999999999</v>
      </c>
      <c r="BB86" s="27">
        <v>17.920000000000002</v>
      </c>
      <c r="BC86" s="27">
        <v>55</v>
      </c>
      <c r="BD86" s="27">
        <v>45.2</v>
      </c>
      <c r="BE86" s="27">
        <v>47.25</v>
      </c>
      <c r="BF86" s="27">
        <v>89.5</v>
      </c>
      <c r="BG86" s="27">
        <v>6.6583333333333341</v>
      </c>
      <c r="BH86" s="27">
        <v>12.19</v>
      </c>
      <c r="BI86" s="27">
        <v>14.33</v>
      </c>
      <c r="BJ86" s="27">
        <v>2.78</v>
      </c>
      <c r="BK86" s="27">
        <v>59.38</v>
      </c>
      <c r="BL86" s="27">
        <v>9.5399999999999991</v>
      </c>
      <c r="BM86" s="27">
        <v>11.74</v>
      </c>
    </row>
    <row r="87" spans="1:65" x14ac:dyDescent="0.2">
      <c r="A87" s="13">
        <v>5314740500</v>
      </c>
      <c r="B87" t="s">
        <v>684</v>
      </c>
      <c r="C87" t="s">
        <v>890</v>
      </c>
      <c r="D87" t="s">
        <v>695</v>
      </c>
      <c r="E87" s="27">
        <v>14.68</v>
      </c>
      <c r="F87" s="27">
        <v>5.12</v>
      </c>
      <c r="G87" s="27">
        <v>4.7300000000000004</v>
      </c>
      <c r="H87" s="27">
        <v>1.64</v>
      </c>
      <c r="I87" s="27">
        <v>1.47</v>
      </c>
      <c r="J87" s="27">
        <v>2.6</v>
      </c>
      <c r="K87" s="27">
        <v>2.1</v>
      </c>
      <c r="L87" s="27">
        <v>1.08</v>
      </c>
      <c r="M87" s="27">
        <v>3.7</v>
      </c>
      <c r="N87" s="27">
        <v>3.35</v>
      </c>
      <c r="O87" s="27">
        <v>0.65</v>
      </c>
      <c r="P87" s="27">
        <v>1.59</v>
      </c>
      <c r="Q87" s="27">
        <v>4.1500000000000004</v>
      </c>
      <c r="R87" s="27">
        <v>3.8</v>
      </c>
      <c r="S87" s="27">
        <v>5</v>
      </c>
      <c r="T87" s="27">
        <v>2.6</v>
      </c>
      <c r="U87" s="27">
        <v>5.49</v>
      </c>
      <c r="V87" s="27">
        <v>1.43</v>
      </c>
      <c r="W87" s="27">
        <v>1.84</v>
      </c>
      <c r="X87" s="27">
        <v>1.91</v>
      </c>
      <c r="Y87" s="27">
        <v>20.62</v>
      </c>
      <c r="Z87" s="27">
        <v>3.77</v>
      </c>
      <c r="AA87" s="27">
        <v>2.96</v>
      </c>
      <c r="AB87" s="27">
        <v>1.34</v>
      </c>
      <c r="AC87" s="27">
        <v>2.87</v>
      </c>
      <c r="AD87" s="27">
        <v>2.19</v>
      </c>
      <c r="AE87" s="29">
        <v>2039.83</v>
      </c>
      <c r="AF87" s="29">
        <v>556876</v>
      </c>
      <c r="AG87" s="25">
        <v>3.5979999999999763</v>
      </c>
      <c r="AH87" s="29">
        <v>1898.3887826248883</v>
      </c>
      <c r="AI87" s="27" t="s">
        <v>869</v>
      </c>
      <c r="AJ87" s="27">
        <v>57.855753634277733</v>
      </c>
      <c r="AK87" s="27">
        <v>64.873466338632213</v>
      </c>
      <c r="AL87" s="27">
        <v>122.72921997290995</v>
      </c>
      <c r="AM87" s="27">
        <v>198.57705000000001</v>
      </c>
      <c r="AN87" s="27">
        <v>69.989999999999995</v>
      </c>
      <c r="AO87" s="30">
        <v>4.1029999999999998</v>
      </c>
      <c r="AP87" s="27">
        <v>150.13</v>
      </c>
      <c r="AQ87" s="27">
        <v>212.83</v>
      </c>
      <c r="AR87" s="27">
        <v>128.66999999999999</v>
      </c>
      <c r="AS87" s="27">
        <v>10.74</v>
      </c>
      <c r="AT87" s="27">
        <v>383.44</v>
      </c>
      <c r="AU87" s="27">
        <v>6.29</v>
      </c>
      <c r="AV87" s="27">
        <v>13.62</v>
      </c>
      <c r="AW87" s="27">
        <v>3.99</v>
      </c>
      <c r="AX87" s="27">
        <v>20.83</v>
      </c>
      <c r="AY87" s="27">
        <v>48</v>
      </c>
      <c r="AZ87" s="27">
        <v>2.39</v>
      </c>
      <c r="BA87" s="27">
        <v>1.07</v>
      </c>
      <c r="BB87" s="27">
        <v>17.53</v>
      </c>
      <c r="BC87" s="27">
        <v>50</v>
      </c>
      <c r="BD87" s="27">
        <v>45.33</v>
      </c>
      <c r="BE87" s="27">
        <v>49.17</v>
      </c>
      <c r="BF87" s="27">
        <v>142</v>
      </c>
      <c r="BG87" s="27">
        <v>21.623333333333335</v>
      </c>
      <c r="BH87" s="27">
        <v>12.12</v>
      </c>
      <c r="BI87" s="27">
        <v>17</v>
      </c>
      <c r="BJ87" s="27">
        <v>4.74</v>
      </c>
      <c r="BK87" s="27">
        <v>71.3</v>
      </c>
      <c r="BL87" s="27">
        <v>10.73</v>
      </c>
      <c r="BM87" s="27">
        <v>6.28</v>
      </c>
    </row>
    <row r="88" spans="1:65" x14ac:dyDescent="0.2">
      <c r="A88" s="13">
        <v>631084500</v>
      </c>
      <c r="B88" t="s">
        <v>235</v>
      </c>
      <c r="C88" t="s">
        <v>238</v>
      </c>
      <c r="D88" t="s">
        <v>239</v>
      </c>
      <c r="E88" s="27">
        <v>14.66</v>
      </c>
      <c r="F88" s="27">
        <v>4.99</v>
      </c>
      <c r="G88" s="27">
        <v>5.99</v>
      </c>
      <c r="H88" s="27">
        <v>1.92</v>
      </c>
      <c r="I88" s="27">
        <v>1.42</v>
      </c>
      <c r="J88" s="27">
        <v>2.56</v>
      </c>
      <c r="K88" s="27">
        <v>3.49</v>
      </c>
      <c r="L88" s="27">
        <v>1.26</v>
      </c>
      <c r="M88" s="27">
        <v>5.26</v>
      </c>
      <c r="N88" s="27">
        <v>2.99</v>
      </c>
      <c r="O88" s="27">
        <v>0.68</v>
      </c>
      <c r="P88" s="27">
        <v>1.56</v>
      </c>
      <c r="Q88" s="27">
        <v>3.99</v>
      </c>
      <c r="R88" s="27">
        <v>4.16</v>
      </c>
      <c r="S88" s="27">
        <v>5.76</v>
      </c>
      <c r="T88" s="27">
        <v>3.66</v>
      </c>
      <c r="U88" s="27">
        <v>5.82</v>
      </c>
      <c r="V88" s="27">
        <v>1.72</v>
      </c>
      <c r="W88" s="27">
        <v>2.76</v>
      </c>
      <c r="X88" s="27">
        <v>2.09</v>
      </c>
      <c r="Y88" s="27">
        <v>20.64</v>
      </c>
      <c r="Z88" s="27">
        <v>6.32</v>
      </c>
      <c r="AA88" s="27">
        <v>2.66</v>
      </c>
      <c r="AB88" s="27">
        <v>1.26</v>
      </c>
      <c r="AC88" s="27">
        <v>3.42</v>
      </c>
      <c r="AD88" s="27">
        <v>1.84</v>
      </c>
      <c r="AE88" s="29">
        <v>3151.67</v>
      </c>
      <c r="AF88" s="29">
        <v>1063054</v>
      </c>
      <c r="AG88" s="25">
        <v>3.4500000000001059</v>
      </c>
      <c r="AH88" s="29">
        <v>3557.9749910535479</v>
      </c>
      <c r="AI88" s="27" t="s">
        <v>869</v>
      </c>
      <c r="AJ88" s="27">
        <v>124.45781875208331</v>
      </c>
      <c r="AK88" s="27">
        <v>83.291328322103936</v>
      </c>
      <c r="AL88" s="27">
        <v>207.74914707418725</v>
      </c>
      <c r="AM88" s="27">
        <v>185.97704999999999</v>
      </c>
      <c r="AN88" s="27">
        <v>53.5</v>
      </c>
      <c r="AO88" s="30">
        <v>4.6710000000000003</v>
      </c>
      <c r="AP88" s="27">
        <v>131.6</v>
      </c>
      <c r="AQ88" s="27">
        <v>130</v>
      </c>
      <c r="AR88" s="27">
        <v>127.2</v>
      </c>
      <c r="AS88" s="27">
        <v>12.82</v>
      </c>
      <c r="AT88" s="27">
        <v>487.75</v>
      </c>
      <c r="AU88" s="27">
        <v>5.53</v>
      </c>
      <c r="AV88" s="27">
        <v>12.99</v>
      </c>
      <c r="AW88" s="27">
        <v>4.83</v>
      </c>
      <c r="AX88" s="27">
        <v>24.75</v>
      </c>
      <c r="AY88" s="27">
        <v>80</v>
      </c>
      <c r="AZ88" s="27">
        <v>2.99</v>
      </c>
      <c r="BA88" s="27">
        <v>1.33</v>
      </c>
      <c r="BB88" s="27">
        <v>19.68</v>
      </c>
      <c r="BC88" s="27">
        <v>38.99</v>
      </c>
      <c r="BD88" s="27">
        <v>36.33</v>
      </c>
      <c r="BE88" s="27">
        <v>44.4</v>
      </c>
      <c r="BF88" s="27">
        <v>83.71</v>
      </c>
      <c r="BG88" s="27">
        <v>8.1666666666666661</v>
      </c>
      <c r="BH88" s="27">
        <v>17.89</v>
      </c>
      <c r="BI88" s="27">
        <v>21.33</v>
      </c>
      <c r="BJ88" s="27">
        <v>2.5099999999999998</v>
      </c>
      <c r="BK88" s="27">
        <v>77.14</v>
      </c>
      <c r="BL88" s="27">
        <v>9.99</v>
      </c>
      <c r="BM88" s="27">
        <v>6.81</v>
      </c>
    </row>
    <row r="89" spans="1:65" x14ac:dyDescent="0.2">
      <c r="A89" s="13">
        <v>641740760</v>
      </c>
      <c r="B89" t="s">
        <v>235</v>
      </c>
      <c r="C89" t="s">
        <v>242</v>
      </c>
      <c r="D89" t="s">
        <v>243</v>
      </c>
      <c r="E89" s="27">
        <v>14.66</v>
      </c>
      <c r="F89" s="27">
        <v>5.32</v>
      </c>
      <c r="G89" s="27">
        <v>5.99</v>
      </c>
      <c r="H89" s="27">
        <v>1.92</v>
      </c>
      <c r="I89" s="27">
        <v>1.46</v>
      </c>
      <c r="J89" s="27">
        <v>2.56</v>
      </c>
      <c r="K89" s="27">
        <v>3.49</v>
      </c>
      <c r="L89" s="27">
        <v>1.29</v>
      </c>
      <c r="M89" s="27">
        <v>5.26</v>
      </c>
      <c r="N89" s="27">
        <v>2.99</v>
      </c>
      <c r="O89" s="27">
        <v>0.68</v>
      </c>
      <c r="P89" s="27">
        <v>1.56</v>
      </c>
      <c r="Q89" s="27">
        <v>3.99</v>
      </c>
      <c r="R89" s="27">
        <v>4.29</v>
      </c>
      <c r="S89" s="27">
        <v>5.42</v>
      </c>
      <c r="T89" s="27">
        <v>3.56</v>
      </c>
      <c r="U89" s="27">
        <v>5.82</v>
      </c>
      <c r="V89" s="27">
        <v>1.56</v>
      </c>
      <c r="W89" s="27">
        <v>2.76</v>
      </c>
      <c r="X89" s="27">
        <v>2.09</v>
      </c>
      <c r="Y89" s="27">
        <v>20.64</v>
      </c>
      <c r="Z89" s="27">
        <v>6.32</v>
      </c>
      <c r="AA89" s="27">
        <v>2.66</v>
      </c>
      <c r="AB89" s="27">
        <v>1.26</v>
      </c>
      <c r="AC89" s="27">
        <v>3.42</v>
      </c>
      <c r="AD89" s="27">
        <v>1.84</v>
      </c>
      <c r="AE89" s="29">
        <v>2960.33</v>
      </c>
      <c r="AF89" s="29">
        <v>971367</v>
      </c>
      <c r="AG89" s="25">
        <v>3.4499999999999824</v>
      </c>
      <c r="AH89" s="29">
        <v>3251.1043588892558</v>
      </c>
      <c r="AI89" s="27" t="s">
        <v>869</v>
      </c>
      <c r="AJ89" s="27">
        <v>143.5901845485381</v>
      </c>
      <c r="AK89" s="27">
        <v>68.412397594256433</v>
      </c>
      <c r="AL89" s="27">
        <v>212.00258214279455</v>
      </c>
      <c r="AM89" s="27">
        <v>180.35489999999999</v>
      </c>
      <c r="AN89" s="27">
        <v>62.2</v>
      </c>
      <c r="AO89" s="30">
        <v>4.5919999999999996</v>
      </c>
      <c r="AP89" s="27">
        <v>126.4</v>
      </c>
      <c r="AQ89" s="27">
        <v>115</v>
      </c>
      <c r="AR89" s="27">
        <v>114</v>
      </c>
      <c r="AS89" s="27">
        <v>12.82</v>
      </c>
      <c r="AT89" s="27">
        <v>487.75</v>
      </c>
      <c r="AU89" s="27">
        <v>5.53</v>
      </c>
      <c r="AV89" s="27">
        <v>12.49</v>
      </c>
      <c r="AW89" s="27">
        <v>4.6500000000000004</v>
      </c>
      <c r="AX89" s="27">
        <v>24.25</v>
      </c>
      <c r="AY89" s="27">
        <v>69</v>
      </c>
      <c r="AZ89" s="27">
        <v>2.82</v>
      </c>
      <c r="BA89" s="27">
        <v>1.33</v>
      </c>
      <c r="BB89" s="27">
        <v>15.29</v>
      </c>
      <c r="BC89" s="27">
        <v>38.99</v>
      </c>
      <c r="BD89" s="27">
        <v>34.5</v>
      </c>
      <c r="BE89" s="27">
        <v>44.4</v>
      </c>
      <c r="BF89" s="27">
        <v>73.78</v>
      </c>
      <c r="BG89" s="27">
        <v>9.6666666666666661</v>
      </c>
      <c r="BH89" s="27">
        <v>15.31</v>
      </c>
      <c r="BI89" s="27">
        <v>23.67</v>
      </c>
      <c r="BJ89" s="27">
        <v>2.48</v>
      </c>
      <c r="BK89" s="27">
        <v>74.099999999999994</v>
      </c>
      <c r="BL89" s="27">
        <v>9.99</v>
      </c>
      <c r="BM89" s="27">
        <v>6.43</v>
      </c>
    </row>
    <row r="90" spans="1:65" x14ac:dyDescent="0.2">
      <c r="A90" s="13">
        <v>3136540700</v>
      </c>
      <c r="B90" t="s">
        <v>470</v>
      </c>
      <c r="C90" t="s">
        <v>475</v>
      </c>
      <c r="D90" t="s">
        <v>476</v>
      </c>
      <c r="E90" s="27">
        <v>14.61</v>
      </c>
      <c r="F90" s="27">
        <v>4.04</v>
      </c>
      <c r="G90" s="27">
        <v>4.92</v>
      </c>
      <c r="H90" s="27">
        <v>1.55</v>
      </c>
      <c r="I90" s="27">
        <v>1.02</v>
      </c>
      <c r="J90" s="27">
        <v>1.82</v>
      </c>
      <c r="K90" s="27">
        <v>1.39</v>
      </c>
      <c r="L90" s="27">
        <v>1.01</v>
      </c>
      <c r="M90" s="27">
        <v>3.77</v>
      </c>
      <c r="N90" s="27">
        <v>3.96</v>
      </c>
      <c r="O90" s="27">
        <v>0.54</v>
      </c>
      <c r="P90" s="27">
        <v>1.74</v>
      </c>
      <c r="Q90" s="27">
        <v>3.94</v>
      </c>
      <c r="R90" s="27">
        <v>3.67</v>
      </c>
      <c r="S90" s="27">
        <v>5.33</v>
      </c>
      <c r="T90" s="27">
        <v>2.12</v>
      </c>
      <c r="U90" s="27">
        <v>4.9000000000000004</v>
      </c>
      <c r="V90" s="27">
        <v>1.28</v>
      </c>
      <c r="W90" s="27">
        <v>2.02</v>
      </c>
      <c r="X90" s="27">
        <v>2.25</v>
      </c>
      <c r="Y90" s="27">
        <v>17.93</v>
      </c>
      <c r="Z90" s="27">
        <v>4.76</v>
      </c>
      <c r="AA90" s="27">
        <v>2.39</v>
      </c>
      <c r="AB90" s="27">
        <v>0.94</v>
      </c>
      <c r="AC90" s="27">
        <v>2.69</v>
      </c>
      <c r="AD90" s="27">
        <v>2.1800000000000002</v>
      </c>
      <c r="AE90" s="29">
        <v>1278</v>
      </c>
      <c r="AF90" s="29">
        <v>342160</v>
      </c>
      <c r="AG90" s="25">
        <v>3.7000000000001103</v>
      </c>
      <c r="AH90" s="29">
        <v>1181.178195363482</v>
      </c>
      <c r="AI90" s="27" t="s">
        <v>869</v>
      </c>
      <c r="AJ90" s="27">
        <v>92.696871864492508</v>
      </c>
      <c r="AK90" s="27">
        <v>59.838794936858328</v>
      </c>
      <c r="AL90" s="27">
        <v>152.53566680135083</v>
      </c>
      <c r="AM90" s="27">
        <v>198.77205000000001</v>
      </c>
      <c r="AN90" s="27">
        <v>68.72</v>
      </c>
      <c r="AO90" s="30">
        <v>3.0750000000000002</v>
      </c>
      <c r="AP90" s="27">
        <v>113.17</v>
      </c>
      <c r="AQ90" s="27">
        <v>142.66999999999999</v>
      </c>
      <c r="AR90" s="27">
        <v>97.67</v>
      </c>
      <c r="AS90" s="27">
        <v>10.43</v>
      </c>
      <c r="AT90" s="27">
        <v>464.13</v>
      </c>
      <c r="AU90" s="27">
        <v>5.31</v>
      </c>
      <c r="AV90" s="27">
        <v>10.49</v>
      </c>
      <c r="AW90" s="27">
        <v>3.99</v>
      </c>
      <c r="AX90" s="27">
        <v>22.8</v>
      </c>
      <c r="AY90" s="27">
        <v>30.86</v>
      </c>
      <c r="AZ90" s="27">
        <v>1.91</v>
      </c>
      <c r="BA90" s="27">
        <v>1.1299999999999999</v>
      </c>
      <c r="BB90" s="27">
        <v>14.08</v>
      </c>
      <c r="BC90" s="27">
        <v>17</v>
      </c>
      <c r="BD90" s="27">
        <v>17.5</v>
      </c>
      <c r="BE90" s="27">
        <v>24.99</v>
      </c>
      <c r="BF90" s="27">
        <v>83.2</v>
      </c>
      <c r="BG90" s="27">
        <v>10</v>
      </c>
      <c r="BH90" s="27">
        <v>11.62</v>
      </c>
      <c r="BI90" s="27">
        <v>17.8</v>
      </c>
      <c r="BJ90" s="27">
        <v>2.83</v>
      </c>
      <c r="BK90" s="27">
        <v>47.83</v>
      </c>
      <c r="BL90" s="27">
        <v>9.34</v>
      </c>
      <c r="BM90" s="27">
        <v>7.37</v>
      </c>
    </row>
    <row r="91" spans="1:65" x14ac:dyDescent="0.2">
      <c r="A91" s="13">
        <v>3824220500</v>
      </c>
      <c r="B91" t="s">
        <v>522</v>
      </c>
      <c r="C91" t="s">
        <v>525</v>
      </c>
      <c r="D91" t="s">
        <v>526</v>
      </c>
      <c r="E91" s="27">
        <v>14.59</v>
      </c>
      <c r="F91" s="27">
        <v>4.92</v>
      </c>
      <c r="G91" s="27">
        <v>4.6900000000000004</v>
      </c>
      <c r="H91" s="27">
        <v>1.83</v>
      </c>
      <c r="I91" s="27">
        <v>0.99</v>
      </c>
      <c r="J91" s="27">
        <v>2.4</v>
      </c>
      <c r="K91" s="27">
        <v>1.44</v>
      </c>
      <c r="L91" s="27">
        <v>1.05</v>
      </c>
      <c r="M91" s="27">
        <v>4.2699999999999996</v>
      </c>
      <c r="N91" s="27">
        <v>2.5499999999999998</v>
      </c>
      <c r="O91" s="27">
        <v>0.61</v>
      </c>
      <c r="P91" s="27">
        <v>1.62</v>
      </c>
      <c r="Q91" s="27">
        <v>3.44</v>
      </c>
      <c r="R91" s="27">
        <v>3.89</v>
      </c>
      <c r="S91" s="27">
        <v>4.0999999999999996</v>
      </c>
      <c r="T91" s="27">
        <v>2.48</v>
      </c>
      <c r="U91" s="27">
        <v>3.45</v>
      </c>
      <c r="V91" s="27">
        <v>1.1200000000000001</v>
      </c>
      <c r="W91" s="27">
        <v>1.9</v>
      </c>
      <c r="X91" s="27">
        <v>1.62</v>
      </c>
      <c r="Y91" s="27">
        <v>20.6</v>
      </c>
      <c r="Z91" s="27">
        <v>4.41</v>
      </c>
      <c r="AA91" s="27">
        <v>2.8</v>
      </c>
      <c r="AB91" s="27">
        <v>1.1200000000000001</v>
      </c>
      <c r="AC91" s="27">
        <v>2.56</v>
      </c>
      <c r="AD91" s="27">
        <v>2.11</v>
      </c>
      <c r="AE91" s="29">
        <v>1142</v>
      </c>
      <c r="AF91" s="29">
        <v>431950</v>
      </c>
      <c r="AG91" s="25">
        <v>3.3750000000002416</v>
      </c>
      <c r="AH91" s="29">
        <v>1432.2259351879131</v>
      </c>
      <c r="AI91" s="27" t="s">
        <v>869</v>
      </c>
      <c r="AJ91" s="27">
        <v>102.43318024389585</v>
      </c>
      <c r="AK91" s="27">
        <v>59.980053758572893</v>
      </c>
      <c r="AL91" s="27">
        <v>162.41323400246876</v>
      </c>
      <c r="AM91" s="27">
        <v>192.29205000000002</v>
      </c>
      <c r="AN91" s="27">
        <v>56.77</v>
      </c>
      <c r="AO91" s="30">
        <v>2.99</v>
      </c>
      <c r="AP91" s="27">
        <v>131</v>
      </c>
      <c r="AQ91" s="27">
        <v>190</v>
      </c>
      <c r="AR91" s="27">
        <v>80</v>
      </c>
      <c r="AS91" s="27">
        <v>9.76</v>
      </c>
      <c r="AT91" s="27">
        <v>480.19</v>
      </c>
      <c r="AU91" s="27">
        <v>6.39</v>
      </c>
      <c r="AV91" s="27">
        <v>10.49</v>
      </c>
      <c r="AW91" s="27">
        <v>4.09</v>
      </c>
      <c r="AX91" s="27">
        <v>18</v>
      </c>
      <c r="AY91" s="27">
        <v>31.5</v>
      </c>
      <c r="AZ91" s="27">
        <v>2.3199999999999998</v>
      </c>
      <c r="BA91" s="27">
        <v>1.93</v>
      </c>
      <c r="BB91" s="27">
        <v>10.95</v>
      </c>
      <c r="BC91" s="27">
        <v>14.49</v>
      </c>
      <c r="BD91" s="27">
        <v>12.99</v>
      </c>
      <c r="BE91" s="27">
        <v>21.28</v>
      </c>
      <c r="BF91" s="27">
        <v>80</v>
      </c>
      <c r="BG91" s="27">
        <v>8.3333333333333339</v>
      </c>
      <c r="BH91" s="27">
        <v>7.56</v>
      </c>
      <c r="BI91" s="27">
        <v>13</v>
      </c>
      <c r="BJ91" s="27">
        <v>2.1800000000000002</v>
      </c>
      <c r="BK91" s="27">
        <v>55</v>
      </c>
      <c r="BL91" s="27">
        <v>9.99</v>
      </c>
      <c r="BM91" s="27">
        <v>8.99</v>
      </c>
    </row>
    <row r="92" spans="1:65" x14ac:dyDescent="0.2">
      <c r="A92" s="13">
        <v>3615380160</v>
      </c>
      <c r="B92" t="s">
        <v>497</v>
      </c>
      <c r="C92" t="s">
        <v>500</v>
      </c>
      <c r="D92" t="s">
        <v>501</v>
      </c>
      <c r="E92" s="27">
        <v>14.49</v>
      </c>
      <c r="F92" s="27">
        <v>3.91</v>
      </c>
      <c r="G92" s="27">
        <v>5.01</v>
      </c>
      <c r="H92" s="27">
        <v>1.17</v>
      </c>
      <c r="I92" s="27">
        <v>1.1599999999999999</v>
      </c>
      <c r="J92" s="27">
        <v>2.4900000000000002</v>
      </c>
      <c r="K92" s="27">
        <v>1.78</v>
      </c>
      <c r="L92" s="27">
        <v>1.5</v>
      </c>
      <c r="M92" s="27">
        <v>3.92</v>
      </c>
      <c r="N92" s="27">
        <v>3.44</v>
      </c>
      <c r="O92" s="27">
        <v>0.49</v>
      </c>
      <c r="P92" s="27">
        <v>1.56</v>
      </c>
      <c r="Q92" s="27">
        <v>3.24</v>
      </c>
      <c r="R92" s="27">
        <v>3.92</v>
      </c>
      <c r="S92" s="27">
        <v>4.3</v>
      </c>
      <c r="T92" s="27">
        <v>2.38</v>
      </c>
      <c r="U92" s="27">
        <v>4.1399999999999997</v>
      </c>
      <c r="V92" s="27">
        <v>1.41</v>
      </c>
      <c r="W92" s="27">
        <v>2.02</v>
      </c>
      <c r="X92" s="27">
        <v>1.93</v>
      </c>
      <c r="Y92" s="27">
        <v>20.190000000000001</v>
      </c>
      <c r="Z92" s="27">
        <v>6.47</v>
      </c>
      <c r="AA92" s="27">
        <v>2.57</v>
      </c>
      <c r="AB92" s="27">
        <v>1.03</v>
      </c>
      <c r="AC92" s="27">
        <v>3.06</v>
      </c>
      <c r="AD92" s="27">
        <v>1.87</v>
      </c>
      <c r="AE92" s="29">
        <v>1016</v>
      </c>
      <c r="AF92" s="29">
        <v>444339</v>
      </c>
      <c r="AG92" s="25">
        <v>3.7187500000000111</v>
      </c>
      <c r="AH92" s="29">
        <v>1537.4489462716485</v>
      </c>
      <c r="AI92" s="27" t="s">
        <v>869</v>
      </c>
      <c r="AJ92" s="27">
        <v>83.557203375000014</v>
      </c>
      <c r="AK92" s="27">
        <v>73.425399537862702</v>
      </c>
      <c r="AL92" s="27">
        <v>156.98260291286272</v>
      </c>
      <c r="AM92" s="27">
        <v>193.68195</v>
      </c>
      <c r="AN92" s="27">
        <v>49.93</v>
      </c>
      <c r="AO92" s="30">
        <v>3.4119999999999999</v>
      </c>
      <c r="AP92" s="27">
        <v>74.569999999999993</v>
      </c>
      <c r="AQ92" s="27">
        <v>104.5</v>
      </c>
      <c r="AR92" s="27">
        <v>106</v>
      </c>
      <c r="AS92" s="27">
        <v>9.14</v>
      </c>
      <c r="AT92" s="27">
        <v>444.04</v>
      </c>
      <c r="AU92" s="27">
        <v>4.71</v>
      </c>
      <c r="AV92" s="27">
        <v>10.99</v>
      </c>
      <c r="AW92" s="27">
        <v>4.79</v>
      </c>
      <c r="AX92" s="27">
        <v>20.2</v>
      </c>
      <c r="AY92" s="27">
        <v>42.6</v>
      </c>
      <c r="AZ92" s="27">
        <v>2.06</v>
      </c>
      <c r="BA92" s="27">
        <v>1.01</v>
      </c>
      <c r="BB92" s="27">
        <v>18.309999999999999</v>
      </c>
      <c r="BC92" s="27">
        <v>20.48</v>
      </c>
      <c r="BD92" s="27">
        <v>19.64</v>
      </c>
      <c r="BE92" s="27">
        <v>23.98</v>
      </c>
      <c r="BF92" s="27">
        <v>67.5</v>
      </c>
      <c r="BG92" s="27">
        <v>4.083333333333333</v>
      </c>
      <c r="BH92" s="27">
        <v>11.85</v>
      </c>
      <c r="BI92" s="27">
        <v>15.33</v>
      </c>
      <c r="BJ92" s="27">
        <v>2.41</v>
      </c>
      <c r="BK92" s="27">
        <v>54.5</v>
      </c>
      <c r="BL92" s="27">
        <v>10.49</v>
      </c>
      <c r="BM92" s="27">
        <v>9.5</v>
      </c>
    </row>
    <row r="93" spans="1:65" x14ac:dyDescent="0.2">
      <c r="A93" s="13">
        <v>1947940900</v>
      </c>
      <c r="B93" t="s">
        <v>360</v>
      </c>
      <c r="C93" t="s">
        <v>377</v>
      </c>
      <c r="D93" t="s">
        <v>378</v>
      </c>
      <c r="E93" s="27">
        <v>14.49</v>
      </c>
      <c r="F93" s="27">
        <v>4.8600000000000003</v>
      </c>
      <c r="G93" s="27">
        <v>4.6900000000000004</v>
      </c>
      <c r="H93" s="27">
        <v>1.37</v>
      </c>
      <c r="I93" s="27">
        <v>0.93</v>
      </c>
      <c r="J93" s="27">
        <v>1.96</v>
      </c>
      <c r="K93" s="27">
        <v>1.55</v>
      </c>
      <c r="L93" s="27">
        <v>1.05</v>
      </c>
      <c r="M93" s="27">
        <v>3.79</v>
      </c>
      <c r="N93" s="27">
        <v>3.46</v>
      </c>
      <c r="O93" s="27">
        <v>0.56000000000000005</v>
      </c>
      <c r="P93" s="27">
        <v>1.56</v>
      </c>
      <c r="Q93" s="27">
        <v>3.51</v>
      </c>
      <c r="R93" s="27">
        <v>3.36</v>
      </c>
      <c r="S93" s="27">
        <v>4.7300000000000004</v>
      </c>
      <c r="T93" s="27">
        <v>2.14</v>
      </c>
      <c r="U93" s="27">
        <v>3.59</v>
      </c>
      <c r="V93" s="27">
        <v>1.1299999999999999</v>
      </c>
      <c r="W93" s="27">
        <v>1.18</v>
      </c>
      <c r="X93" s="27">
        <v>1.73</v>
      </c>
      <c r="Y93" s="27">
        <v>18.05</v>
      </c>
      <c r="Z93" s="27">
        <v>4.43</v>
      </c>
      <c r="AA93" s="27">
        <v>2.75</v>
      </c>
      <c r="AB93" s="27">
        <v>0.98</v>
      </c>
      <c r="AC93" s="27">
        <v>3.37</v>
      </c>
      <c r="AD93" s="27">
        <v>2.21</v>
      </c>
      <c r="AE93" s="29">
        <v>876</v>
      </c>
      <c r="AF93" s="29">
        <v>375216</v>
      </c>
      <c r="AG93" s="25">
        <v>3.625000000000258</v>
      </c>
      <c r="AH93" s="29">
        <v>1283.3830900466785</v>
      </c>
      <c r="AI93" s="27" t="s">
        <v>869</v>
      </c>
      <c r="AJ93" s="27">
        <v>83.135001749956487</v>
      </c>
      <c r="AK93" s="27">
        <v>64.059722523224451</v>
      </c>
      <c r="AL93" s="27">
        <v>147.19472427318095</v>
      </c>
      <c r="AM93" s="27">
        <v>185.16705000000002</v>
      </c>
      <c r="AN93" s="27">
        <v>49</v>
      </c>
      <c r="AO93" s="30">
        <v>3.0830000000000002</v>
      </c>
      <c r="AP93" s="27">
        <v>120</v>
      </c>
      <c r="AQ93" s="27">
        <v>130</v>
      </c>
      <c r="AR93" s="27">
        <v>85</v>
      </c>
      <c r="AS93" s="27">
        <v>9.2899999999999991</v>
      </c>
      <c r="AT93" s="27">
        <v>489.04</v>
      </c>
      <c r="AU93" s="27">
        <v>4.34</v>
      </c>
      <c r="AV93" s="27">
        <v>10.75</v>
      </c>
      <c r="AW93" s="27">
        <v>4.21</v>
      </c>
      <c r="AX93" s="27">
        <v>16.670000000000002</v>
      </c>
      <c r="AY93" s="27">
        <v>25.16</v>
      </c>
      <c r="AZ93" s="27">
        <v>1.87</v>
      </c>
      <c r="BA93" s="27">
        <v>1</v>
      </c>
      <c r="BB93" s="27">
        <v>14.63</v>
      </c>
      <c r="BC93" s="27">
        <v>22.47</v>
      </c>
      <c r="BD93" s="27">
        <v>16.97</v>
      </c>
      <c r="BE93" s="27">
        <v>24.49</v>
      </c>
      <c r="BF93" s="27">
        <v>86.92</v>
      </c>
      <c r="BG93" s="27">
        <v>5.9899999999999993</v>
      </c>
      <c r="BH93" s="27">
        <v>12.04</v>
      </c>
      <c r="BI93" s="27">
        <v>8.67</v>
      </c>
      <c r="BJ93" s="27">
        <v>2.31</v>
      </c>
      <c r="BK93" s="27">
        <v>47.5</v>
      </c>
      <c r="BL93" s="27">
        <v>8.23</v>
      </c>
      <c r="BM93" s="27">
        <v>8.74</v>
      </c>
    </row>
    <row r="94" spans="1:65" x14ac:dyDescent="0.2">
      <c r="A94" s="13">
        <v>4638180700</v>
      </c>
      <c r="B94" t="s">
        <v>582</v>
      </c>
      <c r="C94" t="s">
        <v>583</v>
      </c>
      <c r="D94" t="s">
        <v>584</v>
      </c>
      <c r="E94" s="27">
        <v>14.48</v>
      </c>
      <c r="F94" s="27">
        <v>3.71</v>
      </c>
      <c r="G94" s="27">
        <v>5.6</v>
      </c>
      <c r="H94" s="27">
        <v>1.49</v>
      </c>
      <c r="I94" s="27">
        <v>1</v>
      </c>
      <c r="J94" s="27">
        <v>2.39</v>
      </c>
      <c r="K94" s="27">
        <v>1.99</v>
      </c>
      <c r="L94" s="27">
        <v>1.04</v>
      </c>
      <c r="M94" s="27">
        <v>4.84</v>
      </c>
      <c r="N94" s="27">
        <v>2.92</v>
      </c>
      <c r="O94" s="27">
        <v>0.76</v>
      </c>
      <c r="P94" s="27">
        <v>2.14</v>
      </c>
      <c r="Q94" s="27">
        <v>4.1900000000000004</v>
      </c>
      <c r="R94" s="27">
        <v>4.99</v>
      </c>
      <c r="S94" s="27">
        <v>4.49</v>
      </c>
      <c r="T94" s="27">
        <v>2.29</v>
      </c>
      <c r="U94" s="27">
        <v>3.89</v>
      </c>
      <c r="V94" s="27">
        <v>1.46</v>
      </c>
      <c r="W94" s="27">
        <v>2.0499999999999998</v>
      </c>
      <c r="X94" s="27">
        <v>2.08</v>
      </c>
      <c r="Y94" s="27">
        <v>20.28</v>
      </c>
      <c r="Z94" s="27">
        <v>5.17</v>
      </c>
      <c r="AA94" s="27">
        <v>2.62</v>
      </c>
      <c r="AB94" s="27">
        <v>1.55</v>
      </c>
      <c r="AC94" s="27">
        <v>3.3</v>
      </c>
      <c r="AD94" s="27">
        <v>2.09</v>
      </c>
      <c r="AE94" s="29">
        <v>792.5</v>
      </c>
      <c r="AF94" s="29">
        <v>549800</v>
      </c>
      <c r="AG94" s="25">
        <v>3.75000000000023</v>
      </c>
      <c r="AH94" s="29">
        <v>1909.6571418477226</v>
      </c>
      <c r="AI94" s="27" t="s">
        <v>869</v>
      </c>
      <c r="AJ94" s="27">
        <v>77.284346139662389</v>
      </c>
      <c r="AK94" s="27">
        <v>80.054876777543925</v>
      </c>
      <c r="AL94" s="27">
        <v>157.33922291720631</v>
      </c>
      <c r="AM94" s="27">
        <v>191.9478</v>
      </c>
      <c r="AN94" s="27">
        <v>40.67</v>
      </c>
      <c r="AO94" s="30">
        <v>3.0960000000000001</v>
      </c>
      <c r="AP94" s="27">
        <v>177.58</v>
      </c>
      <c r="AQ94" s="27">
        <v>125</v>
      </c>
      <c r="AR94" s="27">
        <v>73</v>
      </c>
      <c r="AS94" s="27">
        <v>14.58</v>
      </c>
      <c r="AT94" s="27">
        <v>466.89</v>
      </c>
      <c r="AU94" s="27">
        <v>6.19</v>
      </c>
      <c r="AV94" s="27">
        <v>10.69</v>
      </c>
      <c r="AW94" s="27">
        <v>5.19</v>
      </c>
      <c r="AX94" s="27">
        <v>16</v>
      </c>
      <c r="AY94" s="27">
        <v>24.57</v>
      </c>
      <c r="AZ94" s="27">
        <v>1.95</v>
      </c>
      <c r="BA94" s="27">
        <v>1.1299999999999999</v>
      </c>
      <c r="BB94" s="27">
        <v>13</v>
      </c>
      <c r="BC94" s="27">
        <v>24.87</v>
      </c>
      <c r="BD94" s="27">
        <v>15.77</v>
      </c>
      <c r="BE94" s="27">
        <v>30.11</v>
      </c>
      <c r="BF94" s="27">
        <v>86</v>
      </c>
      <c r="BG94" s="27">
        <v>17.349999999999998</v>
      </c>
      <c r="BH94" s="27">
        <v>9</v>
      </c>
      <c r="BI94" s="27">
        <v>10</v>
      </c>
      <c r="BJ94" s="27">
        <v>2.4700000000000002</v>
      </c>
      <c r="BK94" s="27">
        <v>63</v>
      </c>
      <c r="BL94" s="27">
        <v>9.99</v>
      </c>
      <c r="BM94" s="27">
        <v>9.85</v>
      </c>
    </row>
    <row r="95" spans="1:65" x14ac:dyDescent="0.2">
      <c r="A95" s="13">
        <v>2226380900</v>
      </c>
      <c r="B95" t="s">
        <v>397</v>
      </c>
      <c r="C95" t="s">
        <v>402</v>
      </c>
      <c r="D95" t="s">
        <v>404</v>
      </c>
      <c r="E95" s="27">
        <v>14.48</v>
      </c>
      <c r="F95" s="27">
        <v>4.95</v>
      </c>
      <c r="G95" s="27">
        <v>5.49</v>
      </c>
      <c r="H95" s="27">
        <v>1.6</v>
      </c>
      <c r="I95" s="27">
        <v>0.95</v>
      </c>
      <c r="J95" s="27">
        <v>2.57</v>
      </c>
      <c r="K95" s="27">
        <v>1.66</v>
      </c>
      <c r="L95" s="27">
        <v>1.87</v>
      </c>
      <c r="M95" s="27">
        <v>3.48</v>
      </c>
      <c r="N95" s="27">
        <v>3.18</v>
      </c>
      <c r="O95" s="27">
        <v>0.59</v>
      </c>
      <c r="P95" s="27">
        <v>1.69</v>
      </c>
      <c r="Q95" s="27">
        <v>3.12</v>
      </c>
      <c r="R95" s="27">
        <v>3.82</v>
      </c>
      <c r="S95" s="27">
        <v>4.49</v>
      </c>
      <c r="T95" s="27">
        <v>2.08</v>
      </c>
      <c r="U95" s="27">
        <v>3.28</v>
      </c>
      <c r="V95" s="27">
        <v>1.24</v>
      </c>
      <c r="W95" s="27">
        <v>2.33</v>
      </c>
      <c r="X95" s="27">
        <v>2.34</v>
      </c>
      <c r="Y95" s="27">
        <v>24.25</v>
      </c>
      <c r="Z95" s="27">
        <v>6.59</v>
      </c>
      <c r="AA95" s="27">
        <v>2.29</v>
      </c>
      <c r="AB95" s="27">
        <v>0.93</v>
      </c>
      <c r="AC95" s="27">
        <v>2.92</v>
      </c>
      <c r="AD95" s="27">
        <v>1.74</v>
      </c>
      <c r="AE95" s="29">
        <v>1263</v>
      </c>
      <c r="AF95" s="29">
        <v>379350</v>
      </c>
      <c r="AG95" s="25">
        <v>3.749999999999988</v>
      </c>
      <c r="AH95" s="29">
        <v>1317.6217474716482</v>
      </c>
      <c r="AI95" s="27" t="s">
        <v>869</v>
      </c>
      <c r="AJ95" s="27">
        <v>137.2859800065184</v>
      </c>
      <c r="AK95" s="27">
        <v>27.145517680897782</v>
      </c>
      <c r="AL95" s="27">
        <v>164.4314976874162</v>
      </c>
      <c r="AM95" s="27">
        <v>184.52205000000001</v>
      </c>
      <c r="AN95" s="27">
        <v>61.98</v>
      </c>
      <c r="AO95" s="30">
        <v>2.835</v>
      </c>
      <c r="AP95" s="27">
        <v>115</v>
      </c>
      <c r="AQ95" s="27">
        <v>75</v>
      </c>
      <c r="AR95" s="27">
        <v>131.5</v>
      </c>
      <c r="AS95" s="27">
        <v>11.24</v>
      </c>
      <c r="AT95" s="27">
        <v>470.69</v>
      </c>
      <c r="AU95" s="27">
        <v>4.49</v>
      </c>
      <c r="AV95" s="27">
        <v>8.99</v>
      </c>
      <c r="AW95" s="27">
        <v>4.1500000000000004</v>
      </c>
      <c r="AX95" s="27">
        <v>17</v>
      </c>
      <c r="AY95" s="27">
        <v>34.33</v>
      </c>
      <c r="AZ95" s="27">
        <v>1.81</v>
      </c>
      <c r="BA95" s="27">
        <v>0.96</v>
      </c>
      <c r="BB95" s="27">
        <v>15</v>
      </c>
      <c r="BC95" s="27">
        <v>49.5</v>
      </c>
      <c r="BD95" s="27">
        <v>26.99</v>
      </c>
      <c r="BE95" s="27">
        <v>34.5</v>
      </c>
      <c r="BF95" s="27">
        <v>95</v>
      </c>
      <c r="BG95" s="27">
        <v>4.083333333333333</v>
      </c>
      <c r="BH95" s="27">
        <v>11.49</v>
      </c>
      <c r="BI95" s="27">
        <v>10</v>
      </c>
      <c r="BJ95" s="27">
        <v>2.6</v>
      </c>
      <c r="BK95" s="27">
        <v>56.33</v>
      </c>
      <c r="BL95" s="27">
        <v>8.99</v>
      </c>
      <c r="BM95" s="27">
        <v>13.99</v>
      </c>
    </row>
    <row r="96" spans="1:65" x14ac:dyDescent="0.2">
      <c r="A96" s="13">
        <v>3711700100</v>
      </c>
      <c r="B96" t="s">
        <v>507</v>
      </c>
      <c r="C96" t="s">
        <v>508</v>
      </c>
      <c r="D96" t="s">
        <v>509</v>
      </c>
      <c r="E96" s="27">
        <v>14.45</v>
      </c>
      <c r="F96" s="27">
        <v>5.39</v>
      </c>
      <c r="G96" s="27">
        <v>4.62</v>
      </c>
      <c r="H96" s="27">
        <v>1.44</v>
      </c>
      <c r="I96" s="27">
        <v>1.1100000000000001</v>
      </c>
      <c r="J96" s="27">
        <v>2.11</v>
      </c>
      <c r="K96" s="27">
        <v>1.55</v>
      </c>
      <c r="L96" s="27">
        <v>1.17</v>
      </c>
      <c r="M96" s="27">
        <v>3.64</v>
      </c>
      <c r="N96" s="27">
        <v>4.9800000000000004</v>
      </c>
      <c r="O96" s="27">
        <v>0.41</v>
      </c>
      <c r="P96" s="27">
        <v>1.58</v>
      </c>
      <c r="Q96" s="27">
        <v>3.23</v>
      </c>
      <c r="R96" s="27">
        <v>3.38</v>
      </c>
      <c r="S96" s="27">
        <v>3.51</v>
      </c>
      <c r="T96" s="27">
        <v>2.2799999999999998</v>
      </c>
      <c r="U96" s="27">
        <v>4.95</v>
      </c>
      <c r="V96" s="27">
        <v>1.44</v>
      </c>
      <c r="W96" s="27">
        <v>1.95</v>
      </c>
      <c r="X96" s="27">
        <v>1.69</v>
      </c>
      <c r="Y96" s="27">
        <v>20.149999999999999</v>
      </c>
      <c r="Z96" s="27">
        <v>5.33</v>
      </c>
      <c r="AA96" s="27">
        <v>2.68</v>
      </c>
      <c r="AB96" s="27">
        <v>1.88</v>
      </c>
      <c r="AC96" s="27">
        <v>2.95</v>
      </c>
      <c r="AD96" s="27">
        <v>2.16</v>
      </c>
      <c r="AE96" s="29">
        <v>1341</v>
      </c>
      <c r="AF96" s="29">
        <v>464499</v>
      </c>
      <c r="AG96" s="25">
        <v>3.6250000000001137</v>
      </c>
      <c r="AH96" s="29">
        <v>1588.765303035002</v>
      </c>
      <c r="AI96" s="27" t="s">
        <v>869</v>
      </c>
      <c r="AJ96" s="27">
        <v>128.62578290000002</v>
      </c>
      <c r="AK96" s="27">
        <v>74.162599295907185</v>
      </c>
      <c r="AL96" s="27">
        <v>202.78838219590722</v>
      </c>
      <c r="AM96" s="27">
        <v>184.26704999999998</v>
      </c>
      <c r="AN96" s="27">
        <v>53.33</v>
      </c>
      <c r="AO96" s="30">
        <v>3.24</v>
      </c>
      <c r="AP96" s="27">
        <v>136</v>
      </c>
      <c r="AQ96" s="27">
        <v>141.33000000000001</v>
      </c>
      <c r="AR96" s="27">
        <v>113</v>
      </c>
      <c r="AS96" s="27">
        <v>9.3800000000000008</v>
      </c>
      <c r="AT96" s="27">
        <v>481.93</v>
      </c>
      <c r="AU96" s="27">
        <v>5.03</v>
      </c>
      <c r="AV96" s="27">
        <v>9.94</v>
      </c>
      <c r="AW96" s="27">
        <v>4.54</v>
      </c>
      <c r="AX96" s="27">
        <v>23.33</v>
      </c>
      <c r="AY96" s="27">
        <v>41.67</v>
      </c>
      <c r="AZ96" s="27">
        <v>2.1800000000000002</v>
      </c>
      <c r="BA96" s="27">
        <v>1.1399999999999999</v>
      </c>
      <c r="BB96" s="27">
        <v>16.61</v>
      </c>
      <c r="BC96" s="27">
        <v>32.83</v>
      </c>
      <c r="BD96" s="27">
        <v>29.5</v>
      </c>
      <c r="BE96" s="27">
        <v>29</v>
      </c>
      <c r="BF96" s="27">
        <v>86.33</v>
      </c>
      <c r="BG96" s="27">
        <v>5.75</v>
      </c>
      <c r="BH96" s="27">
        <v>13.09</v>
      </c>
      <c r="BI96" s="27">
        <v>16</v>
      </c>
      <c r="BJ96" s="27">
        <v>2.36</v>
      </c>
      <c r="BK96" s="27">
        <v>63.33</v>
      </c>
      <c r="BL96" s="27">
        <v>10.51</v>
      </c>
      <c r="BM96" s="27">
        <v>9.98</v>
      </c>
    </row>
    <row r="97" spans="1:65" x14ac:dyDescent="0.2">
      <c r="A97" s="13">
        <v>526300500</v>
      </c>
      <c r="B97" t="s">
        <v>225</v>
      </c>
      <c r="C97" t="s">
        <v>228</v>
      </c>
      <c r="D97" t="s">
        <v>229</v>
      </c>
      <c r="E97" s="27">
        <v>14.44</v>
      </c>
      <c r="F97" s="27">
        <v>5.37</v>
      </c>
      <c r="G97" s="27">
        <v>4.59</v>
      </c>
      <c r="H97" s="27">
        <v>1.25</v>
      </c>
      <c r="I97" s="27">
        <v>0.96</v>
      </c>
      <c r="J97" s="27">
        <v>2.21</v>
      </c>
      <c r="K97" s="27">
        <v>1.85</v>
      </c>
      <c r="L97" s="27">
        <v>1.47</v>
      </c>
      <c r="M97" s="27">
        <v>3.88</v>
      </c>
      <c r="N97" s="27">
        <v>3.54</v>
      </c>
      <c r="O97" s="27">
        <v>0.56000000000000005</v>
      </c>
      <c r="P97" s="27">
        <v>1.69</v>
      </c>
      <c r="Q97" s="27">
        <v>3.63</v>
      </c>
      <c r="R97" s="27">
        <v>3.68</v>
      </c>
      <c r="S97" s="27">
        <v>4.37</v>
      </c>
      <c r="T97" s="27">
        <v>2.54</v>
      </c>
      <c r="U97" s="27">
        <v>4.42</v>
      </c>
      <c r="V97" s="27">
        <v>1.1399999999999999</v>
      </c>
      <c r="W97" s="27">
        <v>2.21</v>
      </c>
      <c r="X97" s="27">
        <v>2.54</v>
      </c>
      <c r="Y97" s="27">
        <v>19.850000000000001</v>
      </c>
      <c r="Z97" s="27">
        <v>5.18</v>
      </c>
      <c r="AA97" s="27">
        <v>2.94</v>
      </c>
      <c r="AB97" s="27">
        <v>1.39</v>
      </c>
      <c r="AC97" s="27">
        <v>2.76</v>
      </c>
      <c r="AD97" s="27">
        <v>2.14</v>
      </c>
      <c r="AE97" s="29">
        <v>751.25</v>
      </c>
      <c r="AF97" s="29">
        <v>412500</v>
      </c>
      <c r="AG97" s="25">
        <v>4.0166666666667075</v>
      </c>
      <c r="AH97" s="29">
        <v>1479.9777590422952</v>
      </c>
      <c r="AI97" s="27" t="s">
        <v>869</v>
      </c>
      <c r="AJ97" s="27">
        <v>84.557172987088805</v>
      </c>
      <c r="AK97" s="27">
        <v>77.532745337310018</v>
      </c>
      <c r="AL97" s="27">
        <v>162.08991832439881</v>
      </c>
      <c r="AM97" s="27">
        <v>202.39755</v>
      </c>
      <c r="AN97" s="27">
        <v>33.33</v>
      </c>
      <c r="AO97" s="30">
        <v>3.16</v>
      </c>
      <c r="AP97" s="27">
        <v>130</v>
      </c>
      <c r="AQ97" s="27">
        <v>95</v>
      </c>
      <c r="AR97" s="27">
        <v>78.5</v>
      </c>
      <c r="AS97" s="27">
        <v>8.83</v>
      </c>
      <c r="AT97" s="27">
        <v>413.3</v>
      </c>
      <c r="AU97" s="27">
        <v>4.29</v>
      </c>
      <c r="AV97" s="27">
        <v>12.25</v>
      </c>
      <c r="AW97" s="27">
        <v>4.49</v>
      </c>
      <c r="AX97" s="27">
        <v>13</v>
      </c>
      <c r="AY97" s="27">
        <v>35</v>
      </c>
      <c r="AZ97" s="27">
        <v>2.21</v>
      </c>
      <c r="BA97" s="27">
        <v>1.06</v>
      </c>
      <c r="BB97" s="27">
        <v>14</v>
      </c>
      <c r="BC97" s="27">
        <v>28.13</v>
      </c>
      <c r="BD97" s="27">
        <v>25.41</v>
      </c>
      <c r="BE97" s="27">
        <v>36</v>
      </c>
      <c r="BF97" s="27">
        <v>111</v>
      </c>
      <c r="BG97" s="27">
        <v>29.916666666666668</v>
      </c>
      <c r="BH97" s="27">
        <v>10</v>
      </c>
      <c r="BI97" s="27">
        <v>15</v>
      </c>
      <c r="BJ97" s="27">
        <v>3</v>
      </c>
      <c r="BK97" s="27">
        <v>54</v>
      </c>
      <c r="BL97" s="27">
        <v>10.59</v>
      </c>
      <c r="BM97" s="27">
        <v>13.49</v>
      </c>
    </row>
    <row r="98" spans="1:65" x14ac:dyDescent="0.2">
      <c r="A98" s="13">
        <v>3813900200</v>
      </c>
      <c r="B98" t="s">
        <v>522</v>
      </c>
      <c r="C98" t="s">
        <v>523</v>
      </c>
      <c r="D98" t="s">
        <v>524</v>
      </c>
      <c r="E98" s="27">
        <v>14.42</v>
      </c>
      <c r="F98" s="27">
        <v>5.5</v>
      </c>
      <c r="G98" s="27">
        <v>5.96</v>
      </c>
      <c r="H98" s="27">
        <v>1.3</v>
      </c>
      <c r="I98" s="27">
        <v>1.04</v>
      </c>
      <c r="J98" s="27">
        <v>2.54</v>
      </c>
      <c r="K98" s="27">
        <v>1.6</v>
      </c>
      <c r="L98" s="27">
        <v>1.1000000000000001</v>
      </c>
      <c r="M98" s="27">
        <v>3.8</v>
      </c>
      <c r="N98" s="27">
        <v>2.92</v>
      </c>
      <c r="O98" s="27">
        <v>0.66</v>
      </c>
      <c r="P98" s="27">
        <v>1.78</v>
      </c>
      <c r="Q98" s="27">
        <v>4.0599999999999996</v>
      </c>
      <c r="R98" s="27">
        <v>3.97</v>
      </c>
      <c r="S98" s="27">
        <v>5.04</v>
      </c>
      <c r="T98" s="27">
        <v>2.36</v>
      </c>
      <c r="U98" s="27">
        <v>4.68</v>
      </c>
      <c r="V98" s="27">
        <v>1.53</v>
      </c>
      <c r="W98" s="27">
        <v>2.14</v>
      </c>
      <c r="X98" s="27">
        <v>2.44</v>
      </c>
      <c r="Y98" s="27">
        <v>20.51</v>
      </c>
      <c r="Z98" s="27">
        <v>4.78</v>
      </c>
      <c r="AA98" s="27">
        <v>2.9</v>
      </c>
      <c r="AB98" s="27">
        <v>1.1599999999999999</v>
      </c>
      <c r="AC98" s="27">
        <v>3.49</v>
      </c>
      <c r="AD98" s="27">
        <v>2.14</v>
      </c>
      <c r="AE98" s="29">
        <v>1000</v>
      </c>
      <c r="AF98" s="29">
        <v>520852</v>
      </c>
      <c r="AG98" s="25">
        <v>3.464000000000377</v>
      </c>
      <c r="AH98" s="29">
        <v>1746.3029978462844</v>
      </c>
      <c r="AI98" s="27" t="s">
        <v>869</v>
      </c>
      <c r="AJ98" s="27">
        <v>76.399251500000005</v>
      </c>
      <c r="AK98" s="27">
        <v>79.531664283327615</v>
      </c>
      <c r="AL98" s="27">
        <v>155.93091578332763</v>
      </c>
      <c r="AM98" s="27">
        <v>191.91705000000002</v>
      </c>
      <c r="AN98" s="27">
        <v>38.47</v>
      </c>
      <c r="AO98" s="30">
        <v>3.13</v>
      </c>
      <c r="AP98" s="27">
        <v>122.5</v>
      </c>
      <c r="AQ98" s="27">
        <v>180</v>
      </c>
      <c r="AR98" s="27">
        <v>99.25</v>
      </c>
      <c r="AS98" s="27">
        <v>10.8</v>
      </c>
      <c r="AT98" s="27">
        <v>548.6</v>
      </c>
      <c r="AU98" s="27">
        <v>4.59</v>
      </c>
      <c r="AV98" s="27">
        <v>10.66</v>
      </c>
      <c r="AW98" s="27">
        <v>3.99</v>
      </c>
      <c r="AX98" s="27">
        <v>20.13</v>
      </c>
      <c r="AY98" s="27">
        <v>39.39</v>
      </c>
      <c r="AZ98" s="27">
        <v>2.12</v>
      </c>
      <c r="BA98" s="27">
        <v>1.73</v>
      </c>
      <c r="BB98" s="27">
        <v>12.33</v>
      </c>
      <c r="BC98" s="27">
        <v>39.75</v>
      </c>
      <c r="BD98" s="27">
        <v>28.33</v>
      </c>
      <c r="BE98" s="27">
        <v>47.5</v>
      </c>
      <c r="BF98" s="27">
        <v>66.67</v>
      </c>
      <c r="BG98" s="27">
        <v>10.99</v>
      </c>
      <c r="BH98" s="27">
        <v>10.75</v>
      </c>
      <c r="BI98" s="27">
        <v>17</v>
      </c>
      <c r="BJ98" s="27">
        <v>3.5</v>
      </c>
      <c r="BK98" s="27">
        <v>54.5</v>
      </c>
      <c r="BL98" s="27">
        <v>10.48</v>
      </c>
      <c r="BM98" s="27">
        <v>10.98</v>
      </c>
    </row>
    <row r="99" spans="1:65" x14ac:dyDescent="0.2">
      <c r="A99" s="13">
        <v>1245220800</v>
      </c>
      <c r="B99" t="s">
        <v>272</v>
      </c>
      <c r="C99" t="s">
        <v>292</v>
      </c>
      <c r="D99" t="s">
        <v>293</v>
      </c>
      <c r="E99" s="27">
        <v>14.39</v>
      </c>
      <c r="F99" s="27">
        <v>5.38</v>
      </c>
      <c r="G99" s="27">
        <v>4.7699999999999996</v>
      </c>
      <c r="H99" s="27">
        <v>1.61</v>
      </c>
      <c r="I99" s="27">
        <v>1.04</v>
      </c>
      <c r="J99" s="27">
        <v>2.76</v>
      </c>
      <c r="K99" s="27">
        <v>2.2799999999999998</v>
      </c>
      <c r="L99" s="27">
        <v>1.2</v>
      </c>
      <c r="M99" s="27">
        <v>3.95</v>
      </c>
      <c r="N99" s="27">
        <v>4.6500000000000004</v>
      </c>
      <c r="O99" s="27">
        <v>0.64</v>
      </c>
      <c r="P99" s="27">
        <v>1.98</v>
      </c>
      <c r="Q99" s="27">
        <v>4.34</v>
      </c>
      <c r="R99" s="27">
        <v>4.21</v>
      </c>
      <c r="S99" s="27">
        <v>3.85</v>
      </c>
      <c r="T99" s="27">
        <v>2.4500000000000002</v>
      </c>
      <c r="U99" s="27">
        <v>4.1500000000000004</v>
      </c>
      <c r="V99" s="27">
        <v>1.5</v>
      </c>
      <c r="W99" s="27">
        <v>1.9</v>
      </c>
      <c r="X99" s="27">
        <v>1.97</v>
      </c>
      <c r="Y99" s="27">
        <v>21.13</v>
      </c>
      <c r="Z99" s="27">
        <v>4.9800000000000004</v>
      </c>
      <c r="AA99" s="27">
        <v>2.8</v>
      </c>
      <c r="AB99" s="27">
        <v>1.73</v>
      </c>
      <c r="AC99" s="27">
        <v>3.81</v>
      </c>
      <c r="AD99" s="27">
        <v>2.4500000000000002</v>
      </c>
      <c r="AE99" s="29">
        <v>1302</v>
      </c>
      <c r="AF99" s="29">
        <v>373500</v>
      </c>
      <c r="AG99" s="25">
        <v>3.608333333333603</v>
      </c>
      <c r="AH99" s="29">
        <v>1274.8873760939964</v>
      </c>
      <c r="AI99" s="27">
        <v>132.81898533333333</v>
      </c>
      <c r="AJ99" s="27" t="s">
        <v>869</v>
      </c>
      <c r="AK99" s="27" t="s">
        <v>869</v>
      </c>
      <c r="AL99" s="27">
        <v>132.81898533333333</v>
      </c>
      <c r="AM99" s="27">
        <v>194.28704999999999</v>
      </c>
      <c r="AN99" s="27">
        <v>50.5</v>
      </c>
      <c r="AO99" s="30">
        <v>3.0670000000000002</v>
      </c>
      <c r="AP99" s="27">
        <v>69.75</v>
      </c>
      <c r="AQ99" s="27">
        <v>135.66999999999999</v>
      </c>
      <c r="AR99" s="27">
        <v>117</v>
      </c>
      <c r="AS99" s="27">
        <v>10.96</v>
      </c>
      <c r="AT99" s="27">
        <v>488.06</v>
      </c>
      <c r="AU99" s="27">
        <v>4.29</v>
      </c>
      <c r="AV99" s="27">
        <v>11.99</v>
      </c>
      <c r="AW99" s="27">
        <v>4.1500000000000004</v>
      </c>
      <c r="AX99" s="27">
        <v>17.399999999999999</v>
      </c>
      <c r="AY99" s="27">
        <v>48.2</v>
      </c>
      <c r="AZ99" s="27">
        <v>1.75</v>
      </c>
      <c r="BA99" s="27">
        <v>0.99</v>
      </c>
      <c r="BB99" s="27">
        <v>14.15</v>
      </c>
      <c r="BC99" s="27">
        <v>31.5</v>
      </c>
      <c r="BD99" s="27">
        <v>27.12</v>
      </c>
      <c r="BE99" s="27">
        <v>37.450000000000003</v>
      </c>
      <c r="BF99" s="27">
        <v>90.8</v>
      </c>
      <c r="BG99" s="27">
        <v>9.99</v>
      </c>
      <c r="BH99" s="27">
        <v>12.65</v>
      </c>
      <c r="BI99" s="27">
        <v>15</v>
      </c>
      <c r="BJ99" s="27">
        <v>2.5</v>
      </c>
      <c r="BK99" s="27">
        <v>48.8</v>
      </c>
      <c r="BL99" s="27">
        <v>10.69</v>
      </c>
      <c r="BM99" s="27">
        <v>7.4</v>
      </c>
    </row>
    <row r="100" spans="1:65" x14ac:dyDescent="0.2">
      <c r="A100" s="13">
        <v>3635614601</v>
      </c>
      <c r="B100" t="s">
        <v>497</v>
      </c>
      <c r="C100" t="s">
        <v>488</v>
      </c>
      <c r="D100" t="s">
        <v>504</v>
      </c>
      <c r="E100" s="27">
        <v>14.36</v>
      </c>
      <c r="F100" s="27">
        <v>5.05</v>
      </c>
      <c r="G100" s="27">
        <v>5.79</v>
      </c>
      <c r="H100" s="27">
        <v>1.87</v>
      </c>
      <c r="I100" s="27">
        <v>1.41</v>
      </c>
      <c r="J100" s="27">
        <v>3.31</v>
      </c>
      <c r="K100" s="27">
        <v>2.4300000000000002</v>
      </c>
      <c r="L100" s="27">
        <v>2.29</v>
      </c>
      <c r="M100" s="27">
        <v>5.77</v>
      </c>
      <c r="N100" s="27">
        <v>2.79</v>
      </c>
      <c r="O100" s="27">
        <v>0.7</v>
      </c>
      <c r="P100" s="27">
        <v>1.75</v>
      </c>
      <c r="Q100" s="27">
        <v>3.92</v>
      </c>
      <c r="R100" s="27">
        <v>3.81</v>
      </c>
      <c r="S100" s="27">
        <v>4.7699999999999996</v>
      </c>
      <c r="T100" s="27">
        <v>4.09</v>
      </c>
      <c r="U100" s="27">
        <v>5.85</v>
      </c>
      <c r="V100" s="27">
        <v>1.78</v>
      </c>
      <c r="W100" s="27">
        <v>2.76</v>
      </c>
      <c r="X100" s="27">
        <v>2.77</v>
      </c>
      <c r="Y100" s="27">
        <v>28.92</v>
      </c>
      <c r="Z100" s="27">
        <v>7.29</v>
      </c>
      <c r="AA100" s="27">
        <v>3.58</v>
      </c>
      <c r="AB100" s="27">
        <v>2.62</v>
      </c>
      <c r="AC100" s="27">
        <v>3.91</v>
      </c>
      <c r="AD100" s="27">
        <v>2.23</v>
      </c>
      <c r="AE100" s="29">
        <v>2946.5</v>
      </c>
      <c r="AF100" s="29">
        <v>903727</v>
      </c>
      <c r="AG100" s="25">
        <v>3.6900000000002007</v>
      </c>
      <c r="AH100" s="29">
        <v>3115.9438144481937</v>
      </c>
      <c r="AI100" s="27" t="s">
        <v>869</v>
      </c>
      <c r="AJ100" s="27">
        <v>102.55562520481361</v>
      </c>
      <c r="AK100" s="27">
        <v>82.388955539377363</v>
      </c>
      <c r="AL100" s="27">
        <v>184.94458074419097</v>
      </c>
      <c r="AM100" s="27">
        <v>193.86945</v>
      </c>
      <c r="AN100" s="27">
        <v>64.88</v>
      </c>
      <c r="AO100" s="30">
        <v>3.395</v>
      </c>
      <c r="AP100" s="27">
        <v>103.75</v>
      </c>
      <c r="AQ100" s="27">
        <v>132.86000000000001</v>
      </c>
      <c r="AR100" s="27">
        <v>112</v>
      </c>
      <c r="AS100" s="27">
        <v>11.11</v>
      </c>
      <c r="AT100" s="27">
        <v>464.35</v>
      </c>
      <c r="AU100" s="27">
        <v>6.86</v>
      </c>
      <c r="AV100" s="27">
        <v>12.94</v>
      </c>
      <c r="AW100" s="27">
        <v>4.3099999999999996</v>
      </c>
      <c r="AX100" s="27">
        <v>26.88</v>
      </c>
      <c r="AY100" s="27">
        <v>50.88</v>
      </c>
      <c r="AZ100" s="27">
        <v>3.4</v>
      </c>
      <c r="BA100" s="27">
        <v>1.97</v>
      </c>
      <c r="BB100" s="27">
        <v>13.47</v>
      </c>
      <c r="BC100" s="27">
        <v>35.51</v>
      </c>
      <c r="BD100" s="27">
        <v>24.11</v>
      </c>
      <c r="BE100" s="27">
        <v>34.89</v>
      </c>
      <c r="BF100" s="27">
        <v>106.89</v>
      </c>
      <c r="BG100" s="27">
        <v>10.832500000000001</v>
      </c>
      <c r="BH100" s="27">
        <v>15.16</v>
      </c>
      <c r="BI100" s="27">
        <v>25.6</v>
      </c>
      <c r="BJ100" s="27">
        <v>3.43</v>
      </c>
      <c r="BK100" s="27">
        <v>74.11</v>
      </c>
      <c r="BL100" s="27">
        <v>11.79</v>
      </c>
      <c r="BM100" s="27">
        <v>10.48</v>
      </c>
    </row>
    <row r="101" spans="1:65" x14ac:dyDescent="0.2">
      <c r="A101" s="13">
        <v>5116820175</v>
      </c>
      <c r="B101" t="s">
        <v>664</v>
      </c>
      <c r="C101" t="s">
        <v>667</v>
      </c>
      <c r="D101" t="s">
        <v>668</v>
      </c>
      <c r="E101" s="27">
        <v>14.36</v>
      </c>
      <c r="F101" s="27">
        <v>4.6500000000000004</v>
      </c>
      <c r="G101" s="27">
        <v>5.15</v>
      </c>
      <c r="H101" s="27">
        <v>1.41</v>
      </c>
      <c r="I101" s="27">
        <v>1.1200000000000001</v>
      </c>
      <c r="J101" s="27">
        <v>2.2400000000000002</v>
      </c>
      <c r="K101" s="27">
        <v>1.27</v>
      </c>
      <c r="L101" s="27">
        <v>1.19</v>
      </c>
      <c r="M101" s="27">
        <v>4.59</v>
      </c>
      <c r="N101" s="27">
        <v>3.23</v>
      </c>
      <c r="O101" s="27">
        <v>0.48</v>
      </c>
      <c r="P101" s="27">
        <v>1.71</v>
      </c>
      <c r="Q101" s="27">
        <v>3.63</v>
      </c>
      <c r="R101" s="27">
        <v>3.21</v>
      </c>
      <c r="S101" s="27">
        <v>4.33</v>
      </c>
      <c r="T101" s="27">
        <v>2.21</v>
      </c>
      <c r="U101" s="27">
        <v>4.59</v>
      </c>
      <c r="V101" s="27">
        <v>1.1499999999999999</v>
      </c>
      <c r="W101" s="27">
        <v>1.99</v>
      </c>
      <c r="X101" s="27">
        <v>1.66</v>
      </c>
      <c r="Y101" s="27">
        <v>19.899999999999999</v>
      </c>
      <c r="Z101" s="27">
        <v>4.8499999999999996</v>
      </c>
      <c r="AA101" s="27">
        <v>2.33</v>
      </c>
      <c r="AB101" s="27">
        <v>1.06</v>
      </c>
      <c r="AC101" s="27">
        <v>3.41</v>
      </c>
      <c r="AD101" s="27">
        <v>2.21</v>
      </c>
      <c r="AE101" s="29">
        <v>1366</v>
      </c>
      <c r="AF101" s="29">
        <v>463975</v>
      </c>
      <c r="AG101" s="25">
        <v>3.5625000000002975</v>
      </c>
      <c r="AH101" s="29">
        <v>1574.7569808675582</v>
      </c>
      <c r="AI101" s="27">
        <v>178.230614404703</v>
      </c>
      <c r="AJ101" s="27" t="s">
        <v>869</v>
      </c>
      <c r="AK101" s="27" t="s">
        <v>869</v>
      </c>
      <c r="AL101" s="27">
        <v>178.230614404703</v>
      </c>
      <c r="AM101" s="27">
        <v>182.31704999999999</v>
      </c>
      <c r="AN101" s="27">
        <v>41.5</v>
      </c>
      <c r="AO101" s="30">
        <v>3.0779999999999998</v>
      </c>
      <c r="AP101" s="27">
        <v>120</v>
      </c>
      <c r="AQ101" s="27">
        <v>130</v>
      </c>
      <c r="AR101" s="27">
        <v>135</v>
      </c>
      <c r="AS101" s="27">
        <v>10.29</v>
      </c>
      <c r="AT101" s="27">
        <v>377</v>
      </c>
      <c r="AU101" s="27">
        <v>5.49</v>
      </c>
      <c r="AV101" s="27">
        <v>10.99</v>
      </c>
      <c r="AW101" s="27">
        <v>5.45</v>
      </c>
      <c r="AX101" s="27">
        <v>24</v>
      </c>
      <c r="AY101" s="27">
        <v>51.67</v>
      </c>
      <c r="AZ101" s="27">
        <v>2.0099999999999998</v>
      </c>
      <c r="BA101" s="27">
        <v>0.99</v>
      </c>
      <c r="BB101" s="27">
        <v>12.75</v>
      </c>
      <c r="BC101" s="27">
        <v>31.25</v>
      </c>
      <c r="BD101" s="27">
        <v>32.33</v>
      </c>
      <c r="BE101" s="27">
        <v>33.75</v>
      </c>
      <c r="BF101" s="27">
        <v>90</v>
      </c>
      <c r="BG101" s="27">
        <v>3.3333333333333335</v>
      </c>
      <c r="BH101" s="27">
        <v>13.27</v>
      </c>
      <c r="BI101" s="27">
        <v>20.5</v>
      </c>
      <c r="BJ101" s="27">
        <v>2.52</v>
      </c>
      <c r="BK101" s="27">
        <v>75</v>
      </c>
      <c r="BL101" s="27">
        <v>10.119999999999999</v>
      </c>
      <c r="BM101" s="27">
        <v>8.49</v>
      </c>
    </row>
    <row r="102" spans="1:65" x14ac:dyDescent="0.2">
      <c r="A102" s="13">
        <v>5149020950</v>
      </c>
      <c r="B102" t="s">
        <v>664</v>
      </c>
      <c r="C102" t="s">
        <v>682</v>
      </c>
      <c r="D102" t="s">
        <v>683</v>
      </c>
      <c r="E102" s="27">
        <v>14.32</v>
      </c>
      <c r="F102" s="27">
        <v>4.3899999999999997</v>
      </c>
      <c r="G102" s="27">
        <v>5.0999999999999996</v>
      </c>
      <c r="H102" s="27">
        <v>1.26</v>
      </c>
      <c r="I102" s="27">
        <v>1</v>
      </c>
      <c r="J102" s="27">
        <v>2.06</v>
      </c>
      <c r="K102" s="27">
        <v>1.67</v>
      </c>
      <c r="L102" s="27">
        <v>1.32</v>
      </c>
      <c r="M102" s="27">
        <v>4.0199999999999996</v>
      </c>
      <c r="N102" s="27">
        <v>3.22</v>
      </c>
      <c r="O102" s="27">
        <v>0.54</v>
      </c>
      <c r="P102" s="27">
        <v>1.59</v>
      </c>
      <c r="Q102" s="27">
        <v>4.42</v>
      </c>
      <c r="R102" s="27">
        <v>3.52</v>
      </c>
      <c r="S102" s="27">
        <v>4.3099999999999996</v>
      </c>
      <c r="T102" s="27">
        <v>2.15</v>
      </c>
      <c r="U102" s="27">
        <v>4.3899999999999997</v>
      </c>
      <c r="V102" s="27">
        <v>1.06</v>
      </c>
      <c r="W102" s="27">
        <v>1.98</v>
      </c>
      <c r="X102" s="27">
        <v>1.79</v>
      </c>
      <c r="Y102" s="27">
        <v>17.670000000000002</v>
      </c>
      <c r="Z102" s="27">
        <v>3.97</v>
      </c>
      <c r="AA102" s="27">
        <v>2.4900000000000002</v>
      </c>
      <c r="AB102" s="27">
        <v>0.84</v>
      </c>
      <c r="AC102" s="27">
        <v>2.5299999999999998</v>
      </c>
      <c r="AD102" s="27">
        <v>1.99</v>
      </c>
      <c r="AE102" s="29">
        <v>1177</v>
      </c>
      <c r="AF102" s="29">
        <v>414761</v>
      </c>
      <c r="AG102" s="25">
        <v>3.3812500000002537</v>
      </c>
      <c r="AH102" s="29">
        <v>1376.3084142199807</v>
      </c>
      <c r="AI102" s="27" t="s">
        <v>869</v>
      </c>
      <c r="AJ102" s="27">
        <v>104.85874950392332</v>
      </c>
      <c r="AK102" s="27">
        <v>76.531061411875427</v>
      </c>
      <c r="AL102" s="27">
        <v>181.38981091579876</v>
      </c>
      <c r="AM102" s="27">
        <v>182.31704999999999</v>
      </c>
      <c r="AN102" s="27">
        <v>42.33</v>
      </c>
      <c r="AO102" s="30">
        <v>3.09</v>
      </c>
      <c r="AP102" s="27">
        <v>115</v>
      </c>
      <c r="AQ102" s="27">
        <v>105</v>
      </c>
      <c r="AR102" s="27">
        <v>135</v>
      </c>
      <c r="AS102" s="27">
        <v>10.66</v>
      </c>
      <c r="AT102" s="27">
        <v>467.89</v>
      </c>
      <c r="AU102" s="27">
        <v>3.79</v>
      </c>
      <c r="AV102" s="27">
        <v>12.25</v>
      </c>
      <c r="AW102" s="27">
        <v>3.99</v>
      </c>
      <c r="AX102" s="27">
        <v>13</v>
      </c>
      <c r="AY102" s="27">
        <v>34</v>
      </c>
      <c r="AZ102" s="27">
        <v>2.89</v>
      </c>
      <c r="BA102" s="27">
        <v>1.69</v>
      </c>
      <c r="BB102" s="27">
        <v>14.23</v>
      </c>
      <c r="BC102" s="27">
        <v>46.5</v>
      </c>
      <c r="BD102" s="27">
        <v>29.47</v>
      </c>
      <c r="BE102" s="27">
        <v>42.5</v>
      </c>
      <c r="BF102" s="27">
        <v>125</v>
      </c>
      <c r="BG102" s="27">
        <v>17.333333333333332</v>
      </c>
      <c r="BH102" s="27">
        <v>10.25</v>
      </c>
      <c r="BI102" s="27">
        <v>16</v>
      </c>
      <c r="BJ102" s="27">
        <v>2.17</v>
      </c>
      <c r="BK102" s="27">
        <v>68.33</v>
      </c>
      <c r="BL102" s="27">
        <v>11.33</v>
      </c>
      <c r="BM102" s="27">
        <v>10.08</v>
      </c>
    </row>
    <row r="103" spans="1:65" x14ac:dyDescent="0.2">
      <c r="A103" s="13">
        <v>4038620712</v>
      </c>
      <c r="B103" t="s">
        <v>542</v>
      </c>
      <c r="C103" t="s">
        <v>552</v>
      </c>
      <c r="D103" t="s">
        <v>553</v>
      </c>
      <c r="E103" s="27">
        <v>14.31</v>
      </c>
      <c r="F103" s="27">
        <v>4.3899999999999997</v>
      </c>
      <c r="G103" s="27">
        <v>3.91</v>
      </c>
      <c r="H103" s="27">
        <v>1.1100000000000001</v>
      </c>
      <c r="I103" s="27">
        <v>1.1399999999999999</v>
      </c>
      <c r="J103" s="27">
        <v>1.89</v>
      </c>
      <c r="K103" s="27">
        <v>1.73</v>
      </c>
      <c r="L103" s="27">
        <v>0.99</v>
      </c>
      <c r="M103" s="27">
        <v>3.78</v>
      </c>
      <c r="N103" s="27">
        <v>2.57</v>
      </c>
      <c r="O103" s="27">
        <v>0.54</v>
      </c>
      <c r="P103" s="27">
        <v>1.81</v>
      </c>
      <c r="Q103" s="27">
        <v>3.76</v>
      </c>
      <c r="R103" s="27">
        <v>3.51</v>
      </c>
      <c r="S103" s="27">
        <v>4.74</v>
      </c>
      <c r="T103" s="27">
        <v>2.21</v>
      </c>
      <c r="U103" s="27">
        <v>4.96</v>
      </c>
      <c r="V103" s="27">
        <v>1.44</v>
      </c>
      <c r="W103" s="27">
        <v>2.0299999999999998</v>
      </c>
      <c r="X103" s="27">
        <v>1.82</v>
      </c>
      <c r="Y103" s="27">
        <v>22.41</v>
      </c>
      <c r="Z103" s="27">
        <v>4.54</v>
      </c>
      <c r="AA103" s="27">
        <v>2.86</v>
      </c>
      <c r="AB103" s="27">
        <v>1.21</v>
      </c>
      <c r="AC103" s="27">
        <v>2.75</v>
      </c>
      <c r="AD103" s="27">
        <v>2.08</v>
      </c>
      <c r="AE103" s="29">
        <v>537.5</v>
      </c>
      <c r="AF103" s="29">
        <v>348000</v>
      </c>
      <c r="AG103" s="25">
        <v>3.7750000000000625</v>
      </c>
      <c r="AH103" s="29">
        <v>1212.437209023846</v>
      </c>
      <c r="AI103" s="27" t="s">
        <v>869</v>
      </c>
      <c r="AJ103" s="27">
        <v>95.208003029583779</v>
      </c>
      <c r="AK103" s="27">
        <v>70.653743218466232</v>
      </c>
      <c r="AL103" s="27">
        <v>165.86174624805</v>
      </c>
      <c r="AM103" s="27">
        <v>193.6413</v>
      </c>
      <c r="AN103" s="27">
        <v>59.33</v>
      </c>
      <c r="AO103" s="30">
        <v>3.11</v>
      </c>
      <c r="AP103" s="27">
        <v>117.5</v>
      </c>
      <c r="AQ103" s="27">
        <v>70</v>
      </c>
      <c r="AR103" s="27">
        <v>109.5</v>
      </c>
      <c r="AS103" s="27">
        <v>10.51</v>
      </c>
      <c r="AT103" s="27">
        <v>510.25</v>
      </c>
      <c r="AU103" s="27">
        <v>4.99</v>
      </c>
      <c r="AV103" s="27">
        <v>11.66</v>
      </c>
      <c r="AW103" s="27">
        <v>4.29</v>
      </c>
      <c r="AX103" s="27">
        <v>15.67</v>
      </c>
      <c r="AY103" s="27">
        <v>40</v>
      </c>
      <c r="AZ103" s="27">
        <v>1.96</v>
      </c>
      <c r="BA103" s="27">
        <v>1.3</v>
      </c>
      <c r="BB103" s="27">
        <v>18</v>
      </c>
      <c r="BC103" s="27">
        <v>22.49</v>
      </c>
      <c r="BD103" s="27">
        <v>17.989999999999998</v>
      </c>
      <c r="BE103" s="27">
        <v>17.97</v>
      </c>
      <c r="BF103" s="27">
        <v>65</v>
      </c>
      <c r="BG103" s="27">
        <v>8.1666666666666661</v>
      </c>
      <c r="BH103" s="27">
        <v>11.54</v>
      </c>
      <c r="BI103" s="27">
        <v>12.5</v>
      </c>
      <c r="BJ103" s="27">
        <v>2.27</v>
      </c>
      <c r="BK103" s="27">
        <v>50.2</v>
      </c>
      <c r="BL103" s="27">
        <v>9.77</v>
      </c>
      <c r="BM103" s="27">
        <v>7.24</v>
      </c>
    </row>
    <row r="104" spans="1:65" x14ac:dyDescent="0.2">
      <c r="A104" s="13">
        <v>1744100870</v>
      </c>
      <c r="B104" t="s">
        <v>322</v>
      </c>
      <c r="C104" t="s">
        <v>337</v>
      </c>
      <c r="D104" t="s">
        <v>338</v>
      </c>
      <c r="E104" s="27">
        <v>14.24</v>
      </c>
      <c r="F104" s="27">
        <v>5.4</v>
      </c>
      <c r="G104" s="27">
        <v>4.93</v>
      </c>
      <c r="H104" s="27">
        <v>1.95</v>
      </c>
      <c r="I104" s="27">
        <v>0.93</v>
      </c>
      <c r="J104" s="27">
        <v>1.71</v>
      </c>
      <c r="K104" s="27">
        <v>1.51</v>
      </c>
      <c r="L104" s="27">
        <v>1.36</v>
      </c>
      <c r="M104" s="27">
        <v>4.41</v>
      </c>
      <c r="N104" s="27">
        <v>3.56</v>
      </c>
      <c r="O104" s="27">
        <v>0.47</v>
      </c>
      <c r="P104" s="27">
        <v>1.58</v>
      </c>
      <c r="Q104" s="27">
        <v>3.19</v>
      </c>
      <c r="R104" s="27">
        <v>3.94</v>
      </c>
      <c r="S104" s="27">
        <v>4.7300000000000004</v>
      </c>
      <c r="T104" s="27">
        <v>2.42</v>
      </c>
      <c r="U104" s="27">
        <v>4.09</v>
      </c>
      <c r="V104" s="27">
        <v>1.36</v>
      </c>
      <c r="W104" s="27">
        <v>1.95</v>
      </c>
      <c r="X104" s="27">
        <v>2.0699999999999998</v>
      </c>
      <c r="Y104" s="27">
        <v>18.920000000000002</v>
      </c>
      <c r="Z104" s="27">
        <v>4.78</v>
      </c>
      <c r="AA104" s="27">
        <v>3.33</v>
      </c>
      <c r="AB104" s="27">
        <v>1.25</v>
      </c>
      <c r="AC104" s="27">
        <v>2.71</v>
      </c>
      <c r="AD104" s="27">
        <v>2.1800000000000002</v>
      </c>
      <c r="AE104" s="29">
        <v>1092.5</v>
      </c>
      <c r="AF104" s="29">
        <v>398500</v>
      </c>
      <c r="AG104" s="25">
        <v>3.9599999999999831</v>
      </c>
      <c r="AH104" s="29">
        <v>1419.9913683121417</v>
      </c>
      <c r="AI104" s="27" t="s">
        <v>869</v>
      </c>
      <c r="AJ104" s="27">
        <v>91.411220111259823</v>
      </c>
      <c r="AK104" s="27">
        <v>88.336073971270309</v>
      </c>
      <c r="AL104" s="27">
        <v>179.74729408253012</v>
      </c>
      <c r="AM104" s="27">
        <v>181.1395</v>
      </c>
      <c r="AN104" s="27">
        <v>60</v>
      </c>
      <c r="AO104" s="30">
        <v>3.61</v>
      </c>
      <c r="AP104" s="27">
        <v>119</v>
      </c>
      <c r="AQ104" s="27">
        <v>120</v>
      </c>
      <c r="AR104" s="27">
        <v>110</v>
      </c>
      <c r="AS104" s="27">
        <v>9.11</v>
      </c>
      <c r="AT104" s="27">
        <v>494</v>
      </c>
      <c r="AU104" s="27">
        <v>3.79</v>
      </c>
      <c r="AV104" s="27">
        <v>11.99</v>
      </c>
      <c r="AW104" s="27">
        <v>4.59</v>
      </c>
      <c r="AX104" s="27">
        <v>14</v>
      </c>
      <c r="AY104" s="27">
        <v>25</v>
      </c>
      <c r="AZ104" s="27">
        <v>1.96</v>
      </c>
      <c r="BA104" s="27">
        <v>1.28</v>
      </c>
      <c r="BB104" s="27">
        <v>14.86</v>
      </c>
      <c r="BC104" s="27">
        <v>15.29</v>
      </c>
      <c r="BD104" s="27">
        <v>20.99</v>
      </c>
      <c r="BE104" s="27">
        <v>29.99</v>
      </c>
      <c r="BF104" s="27">
        <v>75</v>
      </c>
      <c r="BG104" s="27">
        <v>7.9899999999999993</v>
      </c>
      <c r="BH104" s="27">
        <v>10.69</v>
      </c>
      <c r="BI104" s="27">
        <v>20</v>
      </c>
      <c r="BJ104" s="27">
        <v>2.27</v>
      </c>
      <c r="BK104" s="27">
        <v>50</v>
      </c>
      <c r="BL104" s="27">
        <v>8.49</v>
      </c>
      <c r="BM104" s="27">
        <v>7.99</v>
      </c>
    </row>
    <row r="105" spans="1:65" x14ac:dyDescent="0.2">
      <c r="A105" s="13">
        <v>819740300</v>
      </c>
      <c r="B105" t="s">
        <v>247</v>
      </c>
      <c r="C105" t="s">
        <v>250</v>
      </c>
      <c r="D105" t="s">
        <v>251</v>
      </c>
      <c r="E105" s="27">
        <v>14.24</v>
      </c>
      <c r="F105" s="27">
        <v>4.8</v>
      </c>
      <c r="G105" s="27">
        <v>4.6900000000000004</v>
      </c>
      <c r="H105" s="27">
        <v>1.5</v>
      </c>
      <c r="I105" s="27">
        <v>0.97</v>
      </c>
      <c r="J105" s="27">
        <v>1.9</v>
      </c>
      <c r="K105" s="27">
        <v>1.66</v>
      </c>
      <c r="L105" s="27">
        <v>1.0900000000000001</v>
      </c>
      <c r="M105" s="27">
        <v>4.05</v>
      </c>
      <c r="N105" s="27">
        <v>2.5299999999999998</v>
      </c>
      <c r="O105" s="27">
        <v>0.51</v>
      </c>
      <c r="P105" s="27">
        <v>1.81</v>
      </c>
      <c r="Q105" s="27">
        <v>3.66</v>
      </c>
      <c r="R105" s="27">
        <v>3.7</v>
      </c>
      <c r="S105" s="27">
        <v>4.42</v>
      </c>
      <c r="T105" s="27">
        <v>2.36</v>
      </c>
      <c r="U105" s="27">
        <v>4.1900000000000004</v>
      </c>
      <c r="V105" s="27">
        <v>1.17</v>
      </c>
      <c r="W105" s="27">
        <v>1.83</v>
      </c>
      <c r="X105" s="27">
        <v>1.71</v>
      </c>
      <c r="Y105" s="27">
        <v>19.36</v>
      </c>
      <c r="Z105" s="27">
        <v>4.68</v>
      </c>
      <c r="AA105" s="27">
        <v>2.2200000000000002</v>
      </c>
      <c r="AB105" s="27">
        <v>1.1100000000000001</v>
      </c>
      <c r="AC105" s="27">
        <v>3.22</v>
      </c>
      <c r="AD105" s="27">
        <v>2.0299999999999998</v>
      </c>
      <c r="AE105" s="29">
        <v>1779.2</v>
      </c>
      <c r="AF105" s="29">
        <v>619719</v>
      </c>
      <c r="AG105" s="25">
        <v>2.922999999999961</v>
      </c>
      <c r="AH105" s="29">
        <v>1940.3213302094412</v>
      </c>
      <c r="AI105" s="27" t="s">
        <v>869</v>
      </c>
      <c r="AJ105" s="27">
        <v>60.451604800000005</v>
      </c>
      <c r="AK105" s="27">
        <v>74.672127666159028</v>
      </c>
      <c r="AL105" s="27">
        <v>135.12373246615903</v>
      </c>
      <c r="AM105" s="27">
        <v>185.70929999999998</v>
      </c>
      <c r="AN105" s="27">
        <v>63.37</v>
      </c>
      <c r="AO105" s="30">
        <v>2.8740000000000001</v>
      </c>
      <c r="AP105" s="27">
        <v>113.14</v>
      </c>
      <c r="AQ105" s="27">
        <v>104.67</v>
      </c>
      <c r="AR105" s="27">
        <v>115.75</v>
      </c>
      <c r="AS105" s="27">
        <v>9.57</v>
      </c>
      <c r="AT105" s="27">
        <v>479.62</v>
      </c>
      <c r="AU105" s="27">
        <v>5.35</v>
      </c>
      <c r="AV105" s="27">
        <v>11.69</v>
      </c>
      <c r="AW105" s="27">
        <v>4.49</v>
      </c>
      <c r="AX105" s="27">
        <v>24.75</v>
      </c>
      <c r="AY105" s="27">
        <v>45.33</v>
      </c>
      <c r="AZ105" s="27">
        <v>1.7</v>
      </c>
      <c r="BA105" s="27">
        <v>1.06</v>
      </c>
      <c r="BB105" s="27">
        <v>16.23</v>
      </c>
      <c r="BC105" s="27">
        <v>37.19</v>
      </c>
      <c r="BD105" s="27">
        <v>29.79</v>
      </c>
      <c r="BE105" s="27">
        <v>40.14</v>
      </c>
      <c r="BF105" s="27">
        <v>100.12</v>
      </c>
      <c r="BG105" s="27">
        <v>13.823333333333332</v>
      </c>
      <c r="BH105" s="27">
        <v>14.02</v>
      </c>
      <c r="BI105" s="27">
        <v>22</v>
      </c>
      <c r="BJ105" s="27">
        <v>3.84</v>
      </c>
      <c r="BK105" s="27">
        <v>64.63</v>
      </c>
      <c r="BL105" s="27">
        <v>9.39</v>
      </c>
      <c r="BM105" s="27">
        <v>7.75</v>
      </c>
    </row>
    <row r="106" spans="1:65" x14ac:dyDescent="0.2">
      <c r="A106" s="13">
        <v>5349420950</v>
      </c>
      <c r="B106" t="s">
        <v>684</v>
      </c>
      <c r="C106" t="s">
        <v>701</v>
      </c>
      <c r="D106" t="s">
        <v>702</v>
      </c>
      <c r="E106" s="27">
        <v>14.21</v>
      </c>
      <c r="F106" s="27">
        <v>4.05</v>
      </c>
      <c r="G106" s="27">
        <v>4.72</v>
      </c>
      <c r="H106" s="27">
        <v>1.66</v>
      </c>
      <c r="I106" s="27">
        <v>1.2</v>
      </c>
      <c r="J106" s="27">
        <v>1.95</v>
      </c>
      <c r="K106" s="27">
        <v>1.57</v>
      </c>
      <c r="L106" s="27">
        <v>1.1299999999999999</v>
      </c>
      <c r="M106" s="27">
        <v>4.29</v>
      </c>
      <c r="N106" s="27">
        <v>2.36</v>
      </c>
      <c r="O106" s="27">
        <v>0.64</v>
      </c>
      <c r="P106" s="27">
        <v>1.29</v>
      </c>
      <c r="Q106" s="27">
        <v>3.13</v>
      </c>
      <c r="R106" s="27">
        <v>3.27</v>
      </c>
      <c r="S106" s="27">
        <v>4.63</v>
      </c>
      <c r="T106" s="27">
        <v>2.4500000000000002</v>
      </c>
      <c r="U106" s="27">
        <v>4.6900000000000004</v>
      </c>
      <c r="V106" s="27">
        <v>1.37</v>
      </c>
      <c r="W106" s="27">
        <v>1.84</v>
      </c>
      <c r="X106" s="27">
        <v>1.8</v>
      </c>
      <c r="Y106" s="27">
        <v>19.649999999999999</v>
      </c>
      <c r="Z106" s="27">
        <v>5.17</v>
      </c>
      <c r="AA106" s="27">
        <v>3.33</v>
      </c>
      <c r="AB106" s="27">
        <v>1.49</v>
      </c>
      <c r="AC106" s="27">
        <v>2.6</v>
      </c>
      <c r="AD106" s="27">
        <v>2.2000000000000002</v>
      </c>
      <c r="AE106" s="29">
        <v>995</v>
      </c>
      <c r="AF106" s="29">
        <v>430098</v>
      </c>
      <c r="AG106" s="25">
        <v>3.7916666666667043</v>
      </c>
      <c r="AH106" s="29">
        <v>1501.5250957428075</v>
      </c>
      <c r="AI106" s="27" t="s">
        <v>869</v>
      </c>
      <c r="AJ106" s="27">
        <v>58.3612164781022</v>
      </c>
      <c r="AK106" s="27">
        <v>68.066765753526113</v>
      </c>
      <c r="AL106" s="27">
        <v>126.42798223162831</v>
      </c>
      <c r="AM106" s="27">
        <v>186.87705</v>
      </c>
      <c r="AN106" s="27">
        <v>71.2</v>
      </c>
      <c r="AO106" s="30">
        <v>3.8580000000000001</v>
      </c>
      <c r="AP106" s="27">
        <v>185</v>
      </c>
      <c r="AQ106" s="27">
        <v>117.33</v>
      </c>
      <c r="AR106" s="27">
        <v>119.67</v>
      </c>
      <c r="AS106" s="27">
        <v>11.06</v>
      </c>
      <c r="AT106" s="27">
        <v>342</v>
      </c>
      <c r="AU106" s="27">
        <v>5.29</v>
      </c>
      <c r="AV106" s="27">
        <v>13.29</v>
      </c>
      <c r="AW106" s="27">
        <v>4.49</v>
      </c>
      <c r="AX106" s="27">
        <v>25</v>
      </c>
      <c r="AY106" s="27">
        <v>38</v>
      </c>
      <c r="AZ106" s="27">
        <v>2.94</v>
      </c>
      <c r="BA106" s="27">
        <v>1.1000000000000001</v>
      </c>
      <c r="BB106" s="27">
        <v>20.88</v>
      </c>
      <c r="BC106" s="27">
        <v>31.87</v>
      </c>
      <c r="BD106" s="27">
        <v>26.75</v>
      </c>
      <c r="BE106" s="27">
        <v>31</v>
      </c>
      <c r="BF106" s="27">
        <v>93.5</v>
      </c>
      <c r="BG106" s="27">
        <v>8.25</v>
      </c>
      <c r="BH106" s="27">
        <v>13.5</v>
      </c>
      <c r="BI106" s="27">
        <v>13.33</v>
      </c>
      <c r="BJ106" s="27">
        <v>2.68</v>
      </c>
      <c r="BK106" s="27">
        <v>55</v>
      </c>
      <c r="BL106" s="27">
        <v>10.74</v>
      </c>
      <c r="BM106" s="27">
        <v>6</v>
      </c>
    </row>
    <row r="107" spans="1:65" x14ac:dyDescent="0.2">
      <c r="A107" s="13">
        <v>935300620</v>
      </c>
      <c r="B107" t="s">
        <v>257</v>
      </c>
      <c r="C107" t="s">
        <v>262</v>
      </c>
      <c r="D107" t="s">
        <v>263</v>
      </c>
      <c r="E107" s="27">
        <v>14.21</v>
      </c>
      <c r="F107" s="27">
        <v>5.03</v>
      </c>
      <c r="G107" s="27">
        <v>4.6500000000000004</v>
      </c>
      <c r="H107" s="27">
        <v>1.6</v>
      </c>
      <c r="I107" s="27">
        <v>1</v>
      </c>
      <c r="J107" s="27">
        <v>2.52</v>
      </c>
      <c r="K107" s="27">
        <v>2.0099999999999998</v>
      </c>
      <c r="L107" s="27">
        <v>1.44</v>
      </c>
      <c r="M107" s="27">
        <v>3.95</v>
      </c>
      <c r="N107" s="27">
        <v>3.98</v>
      </c>
      <c r="O107" s="27">
        <v>0.69</v>
      </c>
      <c r="P107" s="27">
        <v>1.74</v>
      </c>
      <c r="Q107" s="27">
        <v>3.92</v>
      </c>
      <c r="R107" s="27">
        <v>3.45</v>
      </c>
      <c r="S107" s="27">
        <v>3.76</v>
      </c>
      <c r="T107" s="27">
        <v>2.81</v>
      </c>
      <c r="U107" s="27">
        <v>4.51</v>
      </c>
      <c r="V107" s="27">
        <v>1.25</v>
      </c>
      <c r="W107" s="27">
        <v>1.89</v>
      </c>
      <c r="X107" s="27">
        <v>1.72</v>
      </c>
      <c r="Y107" s="27">
        <v>19.2</v>
      </c>
      <c r="Z107" s="27">
        <v>5.21</v>
      </c>
      <c r="AA107" s="27">
        <v>2.8</v>
      </c>
      <c r="AB107" s="27">
        <v>1.32</v>
      </c>
      <c r="AC107" s="27">
        <v>2.94</v>
      </c>
      <c r="AD107" s="27">
        <v>1.98</v>
      </c>
      <c r="AE107" s="29">
        <v>2090.5</v>
      </c>
      <c r="AF107" s="29">
        <v>442445</v>
      </c>
      <c r="AG107" s="25">
        <v>4.1249999999999547</v>
      </c>
      <c r="AH107" s="29">
        <v>1608.2313817130816</v>
      </c>
      <c r="AI107" s="27" t="s">
        <v>869</v>
      </c>
      <c r="AJ107" s="27">
        <v>164.56238965333333</v>
      </c>
      <c r="AK107" s="27">
        <v>114.47212433333333</v>
      </c>
      <c r="AL107" s="27">
        <v>279.03451398666664</v>
      </c>
      <c r="AM107" s="27">
        <v>183.26655</v>
      </c>
      <c r="AN107" s="27">
        <v>70</v>
      </c>
      <c r="AO107" s="30">
        <v>3.4809999999999999</v>
      </c>
      <c r="AP107" s="27">
        <v>127</v>
      </c>
      <c r="AQ107" s="27">
        <v>140.19999999999999</v>
      </c>
      <c r="AR107" s="27">
        <v>121.75</v>
      </c>
      <c r="AS107" s="27">
        <v>9.01</v>
      </c>
      <c r="AT107" s="27">
        <v>487.69</v>
      </c>
      <c r="AU107" s="27">
        <v>6.49</v>
      </c>
      <c r="AV107" s="27">
        <v>9.25</v>
      </c>
      <c r="AW107" s="27">
        <v>4.6500000000000004</v>
      </c>
      <c r="AX107" s="27">
        <v>25</v>
      </c>
      <c r="AY107" s="27">
        <v>45</v>
      </c>
      <c r="AZ107" s="27">
        <v>2.57</v>
      </c>
      <c r="BA107" s="27">
        <v>1.07</v>
      </c>
      <c r="BB107" s="27">
        <v>15.67</v>
      </c>
      <c r="BC107" s="27">
        <v>27.99</v>
      </c>
      <c r="BD107" s="27">
        <v>33.6</v>
      </c>
      <c r="BE107" s="27">
        <v>29.99</v>
      </c>
      <c r="BF107" s="27">
        <v>132.93</v>
      </c>
      <c r="BG107" s="27">
        <v>9.99</v>
      </c>
      <c r="BH107" s="27">
        <v>13</v>
      </c>
      <c r="BI107" s="27">
        <v>20</v>
      </c>
      <c r="BJ107" s="27">
        <v>2.92</v>
      </c>
      <c r="BK107" s="27">
        <v>86.5</v>
      </c>
      <c r="BL107" s="27">
        <v>9.91</v>
      </c>
      <c r="BM107" s="27">
        <v>11.48</v>
      </c>
    </row>
    <row r="108" spans="1:65" x14ac:dyDescent="0.2">
      <c r="A108" s="13">
        <v>839380800</v>
      </c>
      <c r="B108" t="s">
        <v>247</v>
      </c>
      <c r="C108" t="s">
        <v>255</v>
      </c>
      <c r="D108" t="s">
        <v>256</v>
      </c>
      <c r="E108" s="27">
        <v>14.11</v>
      </c>
      <c r="F108" s="27">
        <v>4.91</v>
      </c>
      <c r="G108" s="27">
        <v>5.14</v>
      </c>
      <c r="H108" s="27">
        <v>1.38</v>
      </c>
      <c r="I108" s="27">
        <v>1</v>
      </c>
      <c r="J108" s="27">
        <v>2.2200000000000002</v>
      </c>
      <c r="K108" s="27">
        <v>1.52</v>
      </c>
      <c r="L108" s="27">
        <v>1.04</v>
      </c>
      <c r="M108" s="27">
        <v>4.8600000000000003</v>
      </c>
      <c r="N108" s="27">
        <v>2.44</v>
      </c>
      <c r="O108" s="27">
        <v>0.61</v>
      </c>
      <c r="P108" s="27">
        <v>1.83</v>
      </c>
      <c r="Q108" s="27">
        <v>3.59</v>
      </c>
      <c r="R108" s="27">
        <v>3.74</v>
      </c>
      <c r="S108" s="27">
        <v>4.93</v>
      </c>
      <c r="T108" s="27">
        <v>2.84</v>
      </c>
      <c r="U108" s="27">
        <v>4.24</v>
      </c>
      <c r="V108" s="27">
        <v>1.18</v>
      </c>
      <c r="W108" s="27">
        <v>2.06</v>
      </c>
      <c r="X108" s="27">
        <v>1.53</v>
      </c>
      <c r="Y108" s="27">
        <v>17.899999999999999</v>
      </c>
      <c r="Z108" s="27">
        <v>5.12</v>
      </c>
      <c r="AA108" s="27">
        <v>2.52</v>
      </c>
      <c r="AB108" s="27">
        <v>1.33</v>
      </c>
      <c r="AC108" s="27">
        <v>3.22</v>
      </c>
      <c r="AD108" s="27">
        <v>1.99</v>
      </c>
      <c r="AE108" s="29">
        <v>1398.75</v>
      </c>
      <c r="AF108" s="29">
        <v>393113</v>
      </c>
      <c r="AG108" s="25">
        <v>3.6250000000001124</v>
      </c>
      <c r="AH108" s="29">
        <v>1344.5977161888372</v>
      </c>
      <c r="AI108" s="27" t="s">
        <v>869</v>
      </c>
      <c r="AJ108" s="27">
        <v>97.198970983333325</v>
      </c>
      <c r="AK108" s="27">
        <v>71.210444117870182</v>
      </c>
      <c r="AL108" s="27">
        <v>168.40941510120351</v>
      </c>
      <c r="AM108" s="27">
        <v>188.55930000000001</v>
      </c>
      <c r="AN108" s="27">
        <v>56.42</v>
      </c>
      <c r="AO108" s="30">
        <v>3.403</v>
      </c>
      <c r="AP108" s="27">
        <v>98</v>
      </c>
      <c r="AQ108" s="27">
        <v>94</v>
      </c>
      <c r="AR108" s="27">
        <v>90.5</v>
      </c>
      <c r="AS108" s="27">
        <v>9.68</v>
      </c>
      <c r="AT108" s="27">
        <v>407.33</v>
      </c>
      <c r="AU108" s="27">
        <v>6.19</v>
      </c>
      <c r="AV108" s="27">
        <v>11.39</v>
      </c>
      <c r="AW108" s="27">
        <v>4.29</v>
      </c>
      <c r="AX108" s="27">
        <v>21.33</v>
      </c>
      <c r="AY108" s="27">
        <v>32</v>
      </c>
      <c r="AZ108" s="27">
        <v>2.4700000000000002</v>
      </c>
      <c r="BA108" s="27">
        <v>1.1100000000000001</v>
      </c>
      <c r="BB108" s="27">
        <v>13.58</v>
      </c>
      <c r="BC108" s="27">
        <v>19.87</v>
      </c>
      <c r="BD108" s="27">
        <v>15.97</v>
      </c>
      <c r="BE108" s="27">
        <v>15.09</v>
      </c>
      <c r="BF108" s="27">
        <v>86.5</v>
      </c>
      <c r="BG108" s="27">
        <v>8.3333333333333339</v>
      </c>
      <c r="BH108" s="27">
        <v>11</v>
      </c>
      <c r="BI108" s="27">
        <v>12.33</v>
      </c>
      <c r="BJ108" s="27">
        <v>2.4500000000000002</v>
      </c>
      <c r="BK108" s="27">
        <v>32</v>
      </c>
      <c r="BL108" s="27">
        <v>9.64</v>
      </c>
      <c r="BM108" s="27">
        <v>5.77</v>
      </c>
    </row>
    <row r="109" spans="1:65" x14ac:dyDescent="0.2">
      <c r="A109" s="13">
        <v>2423224250</v>
      </c>
      <c r="B109" t="s">
        <v>418</v>
      </c>
      <c r="C109" t="s">
        <v>270</v>
      </c>
      <c r="D109" t="s">
        <v>421</v>
      </c>
      <c r="E109" s="27">
        <v>14.11</v>
      </c>
      <c r="F109" s="27">
        <v>6.84</v>
      </c>
      <c r="G109" s="27">
        <v>5.33</v>
      </c>
      <c r="H109" s="27">
        <v>1.44</v>
      </c>
      <c r="I109" s="27">
        <v>1.29</v>
      </c>
      <c r="J109" s="27">
        <v>2.2400000000000002</v>
      </c>
      <c r="K109" s="27">
        <v>1.8</v>
      </c>
      <c r="L109" s="27">
        <v>1.2</v>
      </c>
      <c r="M109" s="27">
        <v>4.78</v>
      </c>
      <c r="N109" s="27">
        <v>4.2699999999999996</v>
      </c>
      <c r="O109" s="27">
        <v>0.76</v>
      </c>
      <c r="P109" s="27">
        <v>1.83</v>
      </c>
      <c r="Q109" s="27">
        <v>3.76</v>
      </c>
      <c r="R109" s="27">
        <v>3.91</v>
      </c>
      <c r="S109" s="27">
        <v>5.0999999999999996</v>
      </c>
      <c r="T109" s="27">
        <v>4.43</v>
      </c>
      <c r="U109" s="27">
        <v>5</v>
      </c>
      <c r="V109" s="27">
        <v>1.77</v>
      </c>
      <c r="W109" s="27">
        <v>2.37</v>
      </c>
      <c r="X109" s="27">
        <v>1.83</v>
      </c>
      <c r="Y109" s="27">
        <v>21.07</v>
      </c>
      <c r="Z109" s="27">
        <v>7.14</v>
      </c>
      <c r="AA109" s="27">
        <v>3.34</v>
      </c>
      <c r="AB109" s="27">
        <v>1.93</v>
      </c>
      <c r="AC109" s="27">
        <v>3.57</v>
      </c>
      <c r="AD109" s="27">
        <v>2.31</v>
      </c>
      <c r="AE109" s="29">
        <v>2738</v>
      </c>
      <c r="AF109" s="29">
        <v>1016667</v>
      </c>
      <c r="AG109" s="25">
        <v>4.0349285710001004</v>
      </c>
      <c r="AH109" s="29">
        <v>3655.6638305789211</v>
      </c>
      <c r="AI109" s="27" t="s">
        <v>869</v>
      </c>
      <c r="AJ109" s="27">
        <v>111.64350356594083</v>
      </c>
      <c r="AK109" s="27">
        <v>84.875071283893092</v>
      </c>
      <c r="AL109" s="27">
        <v>196.51857484983393</v>
      </c>
      <c r="AM109" s="27">
        <v>194.82704999999999</v>
      </c>
      <c r="AN109" s="27">
        <v>64.59</v>
      </c>
      <c r="AO109" s="30">
        <v>3.2679999999999998</v>
      </c>
      <c r="AP109" s="27">
        <v>89</v>
      </c>
      <c r="AQ109" s="27">
        <v>80</v>
      </c>
      <c r="AR109" s="27">
        <v>92.5</v>
      </c>
      <c r="AS109" s="27">
        <v>11.79</v>
      </c>
      <c r="AT109" s="27">
        <v>438.25</v>
      </c>
      <c r="AU109" s="27">
        <v>6.26</v>
      </c>
      <c r="AV109" s="27">
        <v>11.99</v>
      </c>
      <c r="AW109" s="27">
        <v>3.99</v>
      </c>
      <c r="AX109" s="27">
        <v>26.25</v>
      </c>
      <c r="AY109" s="27">
        <v>65</v>
      </c>
      <c r="AZ109" s="27">
        <v>3.16</v>
      </c>
      <c r="BA109" s="27">
        <v>1.44</v>
      </c>
      <c r="BB109" s="27">
        <v>14.99</v>
      </c>
      <c r="BC109" s="27">
        <v>34.99</v>
      </c>
      <c r="BD109" s="27">
        <v>24.99</v>
      </c>
      <c r="BE109" s="27">
        <v>38.99</v>
      </c>
      <c r="BF109" s="27">
        <v>75.37</v>
      </c>
      <c r="BG109" s="27">
        <v>11.311666666666667</v>
      </c>
      <c r="BH109" s="27">
        <v>15.03</v>
      </c>
      <c r="BI109" s="27">
        <v>19.670000000000002</v>
      </c>
      <c r="BJ109" s="27">
        <v>3.59</v>
      </c>
      <c r="BK109" s="27">
        <v>54</v>
      </c>
      <c r="BL109" s="27">
        <v>10.19</v>
      </c>
      <c r="BM109" s="27">
        <v>11.18</v>
      </c>
    </row>
    <row r="110" spans="1:65" x14ac:dyDescent="0.2">
      <c r="A110" s="13">
        <v>120020250</v>
      </c>
      <c r="B110" t="s">
        <v>184</v>
      </c>
      <c r="C110" t="s">
        <v>193</v>
      </c>
      <c r="D110" t="s">
        <v>194</v>
      </c>
      <c r="E110" s="27">
        <v>14.07</v>
      </c>
      <c r="F110" s="27">
        <v>4.74</v>
      </c>
      <c r="G110" s="27">
        <v>4.49</v>
      </c>
      <c r="H110" s="27">
        <v>1.54</v>
      </c>
      <c r="I110" s="27">
        <v>1.34</v>
      </c>
      <c r="J110" s="27">
        <v>2.5499999999999998</v>
      </c>
      <c r="K110" s="27">
        <v>2</v>
      </c>
      <c r="L110" s="27">
        <v>1.3</v>
      </c>
      <c r="M110" s="27">
        <v>3.92</v>
      </c>
      <c r="N110" s="27">
        <v>3.72</v>
      </c>
      <c r="O110" s="27">
        <v>0.64</v>
      </c>
      <c r="P110" s="27">
        <v>1.76</v>
      </c>
      <c r="Q110" s="27">
        <v>4.1900000000000004</v>
      </c>
      <c r="R110" s="27">
        <v>3.82</v>
      </c>
      <c r="S110" s="27">
        <v>4.2699999999999996</v>
      </c>
      <c r="T110" s="27">
        <v>2.2999999999999998</v>
      </c>
      <c r="U110" s="27">
        <v>4.13</v>
      </c>
      <c r="V110" s="27">
        <v>1.39</v>
      </c>
      <c r="W110" s="27">
        <v>1.89</v>
      </c>
      <c r="X110" s="27">
        <v>1.87</v>
      </c>
      <c r="Y110" s="27">
        <v>19.010000000000002</v>
      </c>
      <c r="Z110" s="27">
        <v>5.41</v>
      </c>
      <c r="AA110" s="27">
        <v>3.13</v>
      </c>
      <c r="AB110" s="27">
        <v>1.92</v>
      </c>
      <c r="AC110" s="27">
        <v>2.69</v>
      </c>
      <c r="AD110" s="27">
        <v>2.06</v>
      </c>
      <c r="AE110" s="29">
        <v>1146.67</v>
      </c>
      <c r="AF110" s="29">
        <v>295876</v>
      </c>
      <c r="AG110" s="25">
        <v>3.8300000000001591</v>
      </c>
      <c r="AH110" s="29">
        <v>1037.7853372539598</v>
      </c>
      <c r="AI110" s="27">
        <v>142.23296022515586</v>
      </c>
      <c r="AJ110" s="27" t="s">
        <v>869</v>
      </c>
      <c r="AK110" s="27" t="s">
        <v>869</v>
      </c>
      <c r="AL110" s="27">
        <v>142.23296022515586</v>
      </c>
      <c r="AM110" s="27">
        <v>186.15705</v>
      </c>
      <c r="AN110" s="27">
        <v>45.5</v>
      </c>
      <c r="AO110" s="30">
        <v>2.84</v>
      </c>
      <c r="AP110" s="27">
        <v>89.67</v>
      </c>
      <c r="AQ110" s="27">
        <v>114</v>
      </c>
      <c r="AR110" s="27">
        <v>98.67</v>
      </c>
      <c r="AS110" s="27">
        <v>10.82</v>
      </c>
      <c r="AT110" s="27">
        <v>535.75</v>
      </c>
      <c r="AU110" s="27">
        <v>4.29</v>
      </c>
      <c r="AV110" s="27">
        <v>10.99</v>
      </c>
      <c r="AW110" s="27">
        <v>3.95</v>
      </c>
      <c r="AX110" s="27">
        <v>15</v>
      </c>
      <c r="AY110" s="27">
        <v>58.33</v>
      </c>
      <c r="AZ110" s="27">
        <v>2.1800000000000002</v>
      </c>
      <c r="BA110" s="27">
        <v>1.0900000000000001</v>
      </c>
      <c r="BB110" s="27">
        <v>12.05</v>
      </c>
      <c r="BC110" s="27">
        <v>53.83</v>
      </c>
      <c r="BD110" s="27">
        <v>26.66</v>
      </c>
      <c r="BE110" s="27">
        <v>46.3</v>
      </c>
      <c r="BF110" s="27">
        <v>89.67</v>
      </c>
      <c r="BG110" s="27">
        <v>8.3291666666666675</v>
      </c>
      <c r="BH110" s="27">
        <v>12.03</v>
      </c>
      <c r="BI110" s="27">
        <v>23.33</v>
      </c>
      <c r="BJ110" s="27">
        <v>2.75</v>
      </c>
      <c r="BK110" s="27">
        <v>49.33</v>
      </c>
      <c r="BL110" s="27">
        <v>10.15</v>
      </c>
      <c r="BM110" s="27">
        <v>8.9</v>
      </c>
    </row>
    <row r="111" spans="1:65" x14ac:dyDescent="0.2">
      <c r="A111" s="13">
        <v>1829020100</v>
      </c>
      <c r="B111" t="s">
        <v>339</v>
      </c>
      <c r="C111" t="s">
        <v>350</v>
      </c>
      <c r="D111" t="s">
        <v>351</v>
      </c>
      <c r="E111" s="27">
        <v>14.06</v>
      </c>
      <c r="F111" s="27">
        <v>6.07</v>
      </c>
      <c r="G111" s="27">
        <v>4.74</v>
      </c>
      <c r="H111" s="27">
        <v>0.96</v>
      </c>
      <c r="I111" s="27">
        <v>1</v>
      </c>
      <c r="J111" s="27">
        <v>2</v>
      </c>
      <c r="K111" s="27">
        <v>1.75</v>
      </c>
      <c r="L111" s="27">
        <v>1.02</v>
      </c>
      <c r="M111" s="27">
        <v>4.17</v>
      </c>
      <c r="N111" s="27">
        <v>3.27</v>
      </c>
      <c r="O111" s="27">
        <v>0.66</v>
      </c>
      <c r="P111" s="27">
        <v>1.78</v>
      </c>
      <c r="Q111" s="27">
        <v>3.08</v>
      </c>
      <c r="R111" s="27">
        <v>3.89</v>
      </c>
      <c r="S111" s="27">
        <v>5.21</v>
      </c>
      <c r="T111" s="27">
        <v>3.25</v>
      </c>
      <c r="U111" s="27">
        <v>5.19</v>
      </c>
      <c r="V111" s="27">
        <v>1.21</v>
      </c>
      <c r="W111" s="27">
        <v>1.88</v>
      </c>
      <c r="X111" s="27">
        <v>1.51</v>
      </c>
      <c r="Y111" s="27">
        <v>18.64</v>
      </c>
      <c r="Z111" s="27">
        <v>6.04</v>
      </c>
      <c r="AA111" s="27">
        <v>2.52</v>
      </c>
      <c r="AB111" s="27">
        <v>1.42</v>
      </c>
      <c r="AC111" s="27">
        <v>3.18</v>
      </c>
      <c r="AD111" s="27">
        <v>2.15</v>
      </c>
      <c r="AE111" s="29">
        <v>779.5</v>
      </c>
      <c r="AF111" s="29">
        <v>314867</v>
      </c>
      <c r="AG111" s="25">
        <v>3.9374999999999987</v>
      </c>
      <c r="AH111" s="29">
        <v>1118.9250609405335</v>
      </c>
      <c r="AI111" s="27" t="s">
        <v>869</v>
      </c>
      <c r="AJ111" s="27">
        <v>94.247215335833332</v>
      </c>
      <c r="AK111" s="27">
        <v>95.296561611043856</v>
      </c>
      <c r="AL111" s="27">
        <v>189.54377694687719</v>
      </c>
      <c r="AM111" s="27">
        <v>188.8434</v>
      </c>
      <c r="AN111" s="27">
        <v>45.72</v>
      </c>
      <c r="AO111" s="30">
        <v>3.3570000000000002</v>
      </c>
      <c r="AP111" s="27">
        <v>132.66999999999999</v>
      </c>
      <c r="AQ111" s="27">
        <v>128</v>
      </c>
      <c r="AR111" s="27">
        <v>105</v>
      </c>
      <c r="AS111" s="27">
        <v>9.39</v>
      </c>
      <c r="AT111" s="27">
        <v>481.87</v>
      </c>
      <c r="AU111" s="27">
        <v>4.37</v>
      </c>
      <c r="AV111" s="27">
        <v>12.99</v>
      </c>
      <c r="AW111" s="27">
        <v>4.99</v>
      </c>
      <c r="AX111" s="27">
        <v>24.5</v>
      </c>
      <c r="AY111" s="27">
        <v>27</v>
      </c>
      <c r="AZ111" s="27">
        <v>2.69</v>
      </c>
      <c r="BA111" s="27">
        <v>1.06</v>
      </c>
      <c r="BB111" s="27">
        <v>13</v>
      </c>
      <c r="BC111" s="27">
        <v>29.99</v>
      </c>
      <c r="BD111" s="27">
        <v>17.989999999999998</v>
      </c>
      <c r="BE111" s="27">
        <v>22.66</v>
      </c>
      <c r="BF111" s="27">
        <v>50</v>
      </c>
      <c r="BG111" s="27">
        <v>19.489999999999998</v>
      </c>
      <c r="BH111" s="27">
        <v>6.49</v>
      </c>
      <c r="BI111" s="27">
        <v>15</v>
      </c>
      <c r="BJ111" s="27">
        <v>2.4900000000000002</v>
      </c>
      <c r="BK111" s="27">
        <v>58.88</v>
      </c>
      <c r="BL111" s="27">
        <v>9.31</v>
      </c>
      <c r="BM111" s="27">
        <v>7.24</v>
      </c>
    </row>
    <row r="112" spans="1:65" x14ac:dyDescent="0.2">
      <c r="A112" s="13">
        <v>1845460920</v>
      </c>
      <c r="B112" t="s">
        <v>339</v>
      </c>
      <c r="C112" t="s">
        <v>358</v>
      </c>
      <c r="D112" t="s">
        <v>359</v>
      </c>
      <c r="E112" s="27">
        <v>14.06</v>
      </c>
      <c r="F112" s="27">
        <v>5.0599999999999996</v>
      </c>
      <c r="G112" s="27">
        <v>4.6900000000000004</v>
      </c>
      <c r="H112" s="27">
        <v>0.86</v>
      </c>
      <c r="I112" s="27">
        <v>1</v>
      </c>
      <c r="J112" s="27">
        <v>2</v>
      </c>
      <c r="K112" s="27">
        <v>1.75</v>
      </c>
      <c r="L112" s="27">
        <v>1.01</v>
      </c>
      <c r="M112" s="27">
        <v>3.64</v>
      </c>
      <c r="N112" s="27">
        <v>3.52</v>
      </c>
      <c r="O112" s="27">
        <v>0.59</v>
      </c>
      <c r="P112" s="27">
        <v>1.78</v>
      </c>
      <c r="Q112" s="27">
        <v>2.99</v>
      </c>
      <c r="R112" s="27">
        <v>3.94</v>
      </c>
      <c r="S112" s="27">
        <v>4.62</v>
      </c>
      <c r="T112" s="27">
        <v>3.2</v>
      </c>
      <c r="U112" s="27">
        <v>3.69</v>
      </c>
      <c r="V112" s="27">
        <v>1.22</v>
      </c>
      <c r="W112" s="27">
        <v>1.86</v>
      </c>
      <c r="X112" s="27">
        <v>1.59</v>
      </c>
      <c r="Y112" s="27">
        <v>18.5</v>
      </c>
      <c r="Z112" s="27">
        <v>4.8899999999999997</v>
      </c>
      <c r="AA112" s="27">
        <v>2.5499999999999998</v>
      </c>
      <c r="AB112" s="27">
        <v>1.07</v>
      </c>
      <c r="AC112" s="27">
        <v>2.21</v>
      </c>
      <c r="AD112" s="27">
        <v>2.16</v>
      </c>
      <c r="AE112" s="29">
        <v>955.8</v>
      </c>
      <c r="AF112" s="29">
        <v>361133</v>
      </c>
      <c r="AG112" s="25">
        <v>3.4750000000002315</v>
      </c>
      <c r="AH112" s="29">
        <v>1212.4597910303312</v>
      </c>
      <c r="AI112" s="27" t="s">
        <v>869</v>
      </c>
      <c r="AJ112" s="27">
        <v>88.19400421240573</v>
      </c>
      <c r="AK112" s="27">
        <v>71.53649940230504</v>
      </c>
      <c r="AL112" s="27">
        <v>159.73050361471076</v>
      </c>
      <c r="AM112" s="27">
        <v>176.78809999999999</v>
      </c>
      <c r="AN112" s="27">
        <v>86</v>
      </c>
      <c r="AO112" s="30">
        <v>3.2349999999999999</v>
      </c>
      <c r="AP112" s="27">
        <v>79.569999999999993</v>
      </c>
      <c r="AQ112" s="27">
        <v>123</v>
      </c>
      <c r="AR112" s="27">
        <v>89.96</v>
      </c>
      <c r="AS112" s="27">
        <v>9.08</v>
      </c>
      <c r="AT112" s="27">
        <v>381.25</v>
      </c>
      <c r="AU112" s="27">
        <v>4.33</v>
      </c>
      <c r="AV112" s="27">
        <v>10.99</v>
      </c>
      <c r="AW112" s="27">
        <v>4.74</v>
      </c>
      <c r="AX112" s="27">
        <v>20</v>
      </c>
      <c r="AY112" s="27">
        <v>29.5</v>
      </c>
      <c r="AZ112" s="27">
        <v>2.82</v>
      </c>
      <c r="BA112" s="27">
        <v>0.99</v>
      </c>
      <c r="BB112" s="27">
        <v>14.9</v>
      </c>
      <c r="BC112" s="27">
        <v>33.99</v>
      </c>
      <c r="BD112" s="27">
        <v>22.26</v>
      </c>
      <c r="BE112" s="27">
        <v>29.84</v>
      </c>
      <c r="BF112" s="27">
        <v>89</v>
      </c>
      <c r="BG112" s="27">
        <v>21.24</v>
      </c>
      <c r="BH112" s="27">
        <v>10.19</v>
      </c>
      <c r="BI112" s="27">
        <v>14</v>
      </c>
      <c r="BJ112" s="27">
        <v>2.36</v>
      </c>
      <c r="BK112" s="27">
        <v>66</v>
      </c>
      <c r="BL112" s="27">
        <v>9.4</v>
      </c>
      <c r="BM112" s="27">
        <v>10.33</v>
      </c>
    </row>
    <row r="113" spans="1:65" x14ac:dyDescent="0.2">
      <c r="A113" s="13">
        <v>1728140480</v>
      </c>
      <c r="B113" t="s">
        <v>322</v>
      </c>
      <c r="C113" t="s">
        <v>331</v>
      </c>
      <c r="D113" t="s">
        <v>332</v>
      </c>
      <c r="E113" s="27">
        <v>14.02</v>
      </c>
      <c r="F113" s="27">
        <v>4.66</v>
      </c>
      <c r="G113" s="27">
        <v>3.59</v>
      </c>
      <c r="H113" s="27">
        <v>1.34</v>
      </c>
      <c r="I113" s="27">
        <v>1</v>
      </c>
      <c r="J113" s="27">
        <v>1.9</v>
      </c>
      <c r="K113" s="27">
        <v>1.59</v>
      </c>
      <c r="L113" s="27">
        <v>1.0900000000000001</v>
      </c>
      <c r="M113" s="27">
        <v>3.19</v>
      </c>
      <c r="N113" s="27">
        <v>2.96</v>
      </c>
      <c r="O113" s="27">
        <v>0.43</v>
      </c>
      <c r="P113" s="27">
        <v>1.52</v>
      </c>
      <c r="Q113" s="27">
        <v>3.16</v>
      </c>
      <c r="R113" s="27">
        <v>4.12</v>
      </c>
      <c r="S113" s="27">
        <v>5.29</v>
      </c>
      <c r="T113" s="27">
        <v>2.16</v>
      </c>
      <c r="U113" s="27">
        <v>3.89</v>
      </c>
      <c r="V113" s="27">
        <v>1.21</v>
      </c>
      <c r="W113" s="27">
        <v>1.69</v>
      </c>
      <c r="X113" s="27">
        <v>1.59</v>
      </c>
      <c r="Y113" s="27">
        <v>19.79</v>
      </c>
      <c r="Z113" s="27">
        <v>5.99</v>
      </c>
      <c r="AA113" s="27">
        <v>2.41</v>
      </c>
      <c r="AB113" s="27">
        <v>1.46</v>
      </c>
      <c r="AC113" s="27">
        <v>2.74</v>
      </c>
      <c r="AD113" s="27">
        <v>2.16</v>
      </c>
      <c r="AE113" s="29">
        <v>913.5</v>
      </c>
      <c r="AF113" s="29">
        <v>323138</v>
      </c>
      <c r="AG113" s="25">
        <v>3.4375000000005098</v>
      </c>
      <c r="AH113" s="29">
        <v>1079.8378973910187</v>
      </c>
      <c r="AI113" s="27" t="s">
        <v>869</v>
      </c>
      <c r="AJ113" s="27">
        <v>82.554384474282244</v>
      </c>
      <c r="AK113" s="27">
        <v>73.037514139887065</v>
      </c>
      <c r="AL113" s="27">
        <v>155.59189861416931</v>
      </c>
      <c r="AM113" s="27">
        <v>195.63704999999999</v>
      </c>
      <c r="AN113" s="27">
        <v>64.25</v>
      </c>
      <c r="AO113" s="30">
        <v>3.1989999999999998</v>
      </c>
      <c r="AP113" s="27">
        <v>137.5</v>
      </c>
      <c r="AQ113" s="27">
        <v>121.5</v>
      </c>
      <c r="AR113" s="27">
        <v>113</v>
      </c>
      <c r="AS113" s="27">
        <v>9.2899999999999991</v>
      </c>
      <c r="AT113" s="27">
        <v>345.1</v>
      </c>
      <c r="AU113" s="27">
        <v>3.79</v>
      </c>
      <c r="AV113" s="27">
        <v>12.07</v>
      </c>
      <c r="AW113" s="27">
        <v>4.49</v>
      </c>
      <c r="AX113" s="27">
        <v>19.600000000000001</v>
      </c>
      <c r="AY113" s="27">
        <v>30</v>
      </c>
      <c r="AZ113" s="27">
        <v>1.81</v>
      </c>
      <c r="BA113" s="27">
        <v>0.99</v>
      </c>
      <c r="BB113" s="27">
        <v>12.48</v>
      </c>
      <c r="BC113" s="27">
        <v>26.49</v>
      </c>
      <c r="BD113" s="27">
        <v>17.64</v>
      </c>
      <c r="BE113" s="27">
        <v>29</v>
      </c>
      <c r="BF113" s="27">
        <v>75</v>
      </c>
      <c r="BG113" s="27">
        <v>21</v>
      </c>
      <c r="BH113" s="27">
        <v>8.9700000000000006</v>
      </c>
      <c r="BI113" s="27">
        <v>16</v>
      </c>
      <c r="BJ113" s="27">
        <v>2.3199999999999998</v>
      </c>
      <c r="BK113" s="27">
        <v>35</v>
      </c>
      <c r="BL113" s="27">
        <v>9.49</v>
      </c>
      <c r="BM113" s="27">
        <v>9.98</v>
      </c>
    </row>
    <row r="114" spans="1:65" x14ac:dyDescent="0.2">
      <c r="A114" s="13">
        <v>1719500370</v>
      </c>
      <c r="B114" t="s">
        <v>322</v>
      </c>
      <c r="C114" t="s">
        <v>329</v>
      </c>
      <c r="D114" t="s">
        <v>330</v>
      </c>
      <c r="E114" s="27">
        <v>13.99</v>
      </c>
      <c r="F114" s="27">
        <v>4.71</v>
      </c>
      <c r="G114" s="27">
        <v>4.84</v>
      </c>
      <c r="H114" s="27">
        <v>1.1299999999999999</v>
      </c>
      <c r="I114" s="27">
        <v>1.02</v>
      </c>
      <c r="J114" s="27">
        <v>1.98</v>
      </c>
      <c r="K114" s="27">
        <v>1.58</v>
      </c>
      <c r="L114" s="27">
        <v>0.99</v>
      </c>
      <c r="M114" s="27">
        <v>4.24</v>
      </c>
      <c r="N114" s="27">
        <v>3.81</v>
      </c>
      <c r="O114" s="27">
        <v>0.49</v>
      </c>
      <c r="P114" s="27">
        <v>1.59</v>
      </c>
      <c r="Q114" s="27">
        <v>3.86</v>
      </c>
      <c r="R114" s="27">
        <v>3.04</v>
      </c>
      <c r="S114" s="27">
        <v>5.31</v>
      </c>
      <c r="T114" s="27">
        <v>1.99</v>
      </c>
      <c r="U114" s="27">
        <v>4.9400000000000004</v>
      </c>
      <c r="V114" s="27">
        <v>1.32</v>
      </c>
      <c r="W114" s="27">
        <v>2.14</v>
      </c>
      <c r="X114" s="27">
        <v>1.77</v>
      </c>
      <c r="Y114" s="27">
        <v>23.28</v>
      </c>
      <c r="Z114" s="27">
        <v>4.7300000000000004</v>
      </c>
      <c r="AA114" s="27">
        <v>2.52</v>
      </c>
      <c r="AB114" s="27">
        <v>0.94</v>
      </c>
      <c r="AC114" s="27">
        <v>2.16</v>
      </c>
      <c r="AD114" s="27">
        <v>2.21</v>
      </c>
      <c r="AE114" s="29">
        <v>655</v>
      </c>
      <c r="AF114" s="29">
        <v>278221</v>
      </c>
      <c r="AG114" s="25">
        <v>3.9600000000000164</v>
      </c>
      <c r="AH114" s="29">
        <v>991.39628226643413</v>
      </c>
      <c r="AI114" s="27" t="s">
        <v>869</v>
      </c>
      <c r="AJ114" s="27">
        <v>72.527807223095166</v>
      </c>
      <c r="AK114" s="27">
        <v>88.170697432772144</v>
      </c>
      <c r="AL114" s="27">
        <v>160.69850465586731</v>
      </c>
      <c r="AM114" s="27">
        <v>195.63704999999999</v>
      </c>
      <c r="AN114" s="27">
        <v>43</v>
      </c>
      <c r="AO114" s="30">
        <v>3.43</v>
      </c>
      <c r="AP114" s="27">
        <v>83</v>
      </c>
      <c r="AQ114" s="27">
        <v>102</v>
      </c>
      <c r="AR114" s="27">
        <v>75</v>
      </c>
      <c r="AS114" s="27">
        <v>9.49</v>
      </c>
      <c r="AT114" s="27">
        <v>507.5</v>
      </c>
      <c r="AU114" s="27">
        <v>3.99</v>
      </c>
      <c r="AV114" s="27">
        <v>9.49</v>
      </c>
      <c r="AW114" s="27">
        <v>3.99</v>
      </c>
      <c r="AX114" s="27">
        <v>22.5</v>
      </c>
      <c r="AY114" s="27">
        <v>34.5</v>
      </c>
      <c r="AZ114" s="27">
        <v>2.99</v>
      </c>
      <c r="BA114" s="27">
        <v>0.97</v>
      </c>
      <c r="BB114" s="27">
        <v>14.5</v>
      </c>
      <c r="BC114" s="27">
        <v>25.5</v>
      </c>
      <c r="BD114" s="27">
        <v>24</v>
      </c>
      <c r="BE114" s="27">
        <v>31</v>
      </c>
      <c r="BF114" s="27">
        <v>54</v>
      </c>
      <c r="BG114" s="27">
        <v>9.99</v>
      </c>
      <c r="BH114" s="27">
        <v>9.99</v>
      </c>
      <c r="BI114" s="27">
        <v>15</v>
      </c>
      <c r="BJ114" s="27">
        <v>2</v>
      </c>
      <c r="BK114" s="27">
        <v>61.5</v>
      </c>
      <c r="BL114" s="27">
        <v>8.98</v>
      </c>
      <c r="BM114" s="27">
        <v>8.49</v>
      </c>
    </row>
    <row r="115" spans="1:65" x14ac:dyDescent="0.2">
      <c r="A115" s="13">
        <v>2741060840</v>
      </c>
      <c r="B115" t="s">
        <v>434</v>
      </c>
      <c r="C115" t="s">
        <v>440</v>
      </c>
      <c r="D115" t="s">
        <v>441</v>
      </c>
      <c r="E115" s="27">
        <v>13.99</v>
      </c>
      <c r="F115" s="27">
        <v>5.59</v>
      </c>
      <c r="G115" s="27">
        <v>6.06</v>
      </c>
      <c r="H115" s="27">
        <v>2.12</v>
      </c>
      <c r="I115" s="27">
        <v>1.1499999999999999</v>
      </c>
      <c r="J115" s="27">
        <v>2.4900000000000002</v>
      </c>
      <c r="K115" s="27">
        <v>1.62</v>
      </c>
      <c r="L115" s="27">
        <v>1.32</v>
      </c>
      <c r="M115" s="27">
        <v>4.59</v>
      </c>
      <c r="N115" s="27">
        <v>3.44</v>
      </c>
      <c r="O115" s="27">
        <v>0.61</v>
      </c>
      <c r="P115" s="27">
        <v>1.84</v>
      </c>
      <c r="Q115" s="27">
        <v>4.6900000000000004</v>
      </c>
      <c r="R115" s="27">
        <v>4.6399999999999997</v>
      </c>
      <c r="S115" s="27">
        <v>5.46</v>
      </c>
      <c r="T115" s="27">
        <v>2.54</v>
      </c>
      <c r="U115" s="27">
        <v>4.99</v>
      </c>
      <c r="V115" s="27">
        <v>1.39</v>
      </c>
      <c r="W115" s="27">
        <v>2.16</v>
      </c>
      <c r="X115" s="27">
        <v>1.84</v>
      </c>
      <c r="Y115" s="27">
        <v>21.92</v>
      </c>
      <c r="Z115" s="27">
        <v>6.74</v>
      </c>
      <c r="AA115" s="27">
        <v>3.44</v>
      </c>
      <c r="AB115" s="27">
        <v>1.26</v>
      </c>
      <c r="AC115" s="27">
        <v>3.82</v>
      </c>
      <c r="AD115" s="27">
        <v>2.13</v>
      </c>
      <c r="AE115" s="29">
        <v>1017.5</v>
      </c>
      <c r="AF115" s="29">
        <v>370249</v>
      </c>
      <c r="AG115" s="25">
        <v>3.796000000000014</v>
      </c>
      <c r="AH115" s="29">
        <v>1293.2695959291841</v>
      </c>
      <c r="AI115" s="27" t="s">
        <v>869</v>
      </c>
      <c r="AJ115" s="27">
        <v>91.749620252004149</v>
      </c>
      <c r="AK115" s="27">
        <v>75.180192800787196</v>
      </c>
      <c r="AL115" s="27">
        <v>166.92981305279136</v>
      </c>
      <c r="AM115" s="27">
        <v>185.69954999999999</v>
      </c>
      <c r="AN115" s="27">
        <v>56.97</v>
      </c>
      <c r="AO115" s="30">
        <v>3.14</v>
      </c>
      <c r="AP115" s="27">
        <v>120.39</v>
      </c>
      <c r="AQ115" s="27">
        <v>200.13</v>
      </c>
      <c r="AR115" s="27">
        <v>106</v>
      </c>
      <c r="AS115" s="27">
        <v>10.99</v>
      </c>
      <c r="AT115" s="27">
        <v>650.96</v>
      </c>
      <c r="AU115" s="27">
        <v>4.84</v>
      </c>
      <c r="AV115" s="27">
        <v>10</v>
      </c>
      <c r="AW115" s="27">
        <v>4.22</v>
      </c>
      <c r="AX115" s="27">
        <v>23.25</v>
      </c>
      <c r="AY115" s="27">
        <v>34.5</v>
      </c>
      <c r="AZ115" s="27">
        <v>2.58</v>
      </c>
      <c r="BA115" s="27">
        <v>1.75</v>
      </c>
      <c r="BB115" s="27">
        <v>17.95</v>
      </c>
      <c r="BC115" s="27">
        <v>45</v>
      </c>
      <c r="BD115" s="27">
        <v>41.6</v>
      </c>
      <c r="BE115" s="27">
        <v>50.21</v>
      </c>
      <c r="BF115" s="27">
        <v>96</v>
      </c>
      <c r="BG115" s="27">
        <v>8.3333333333333339</v>
      </c>
      <c r="BH115" s="27">
        <v>12.92</v>
      </c>
      <c r="BI115" s="27">
        <v>20.67</v>
      </c>
      <c r="BJ115" s="27">
        <v>3.42</v>
      </c>
      <c r="BK115" s="27">
        <v>47.8</v>
      </c>
      <c r="BL115" s="27">
        <v>10.27</v>
      </c>
      <c r="BM115" s="27">
        <v>9.15</v>
      </c>
    </row>
    <row r="116" spans="1:65" x14ac:dyDescent="0.2">
      <c r="A116" s="13">
        <v>439150650</v>
      </c>
      <c r="B116" t="s">
        <v>210</v>
      </c>
      <c r="C116" t="s">
        <v>219</v>
      </c>
      <c r="D116" t="s">
        <v>220</v>
      </c>
      <c r="E116" s="27">
        <v>13.98</v>
      </c>
      <c r="F116" s="27">
        <v>3.76</v>
      </c>
      <c r="G116" s="27">
        <v>4.46</v>
      </c>
      <c r="H116" s="27">
        <v>1.89</v>
      </c>
      <c r="I116" s="27">
        <v>1.1200000000000001</v>
      </c>
      <c r="J116" s="27">
        <v>1.77</v>
      </c>
      <c r="K116" s="27">
        <v>1.85</v>
      </c>
      <c r="L116" s="27">
        <v>0.95</v>
      </c>
      <c r="M116" s="27">
        <v>3.48</v>
      </c>
      <c r="N116" s="27">
        <v>2.4500000000000002</v>
      </c>
      <c r="O116" s="27">
        <v>0.61</v>
      </c>
      <c r="P116" s="27">
        <v>1.32</v>
      </c>
      <c r="Q116" s="27">
        <v>4.05</v>
      </c>
      <c r="R116" s="27">
        <v>4.05</v>
      </c>
      <c r="S116" s="27">
        <v>5.25</v>
      </c>
      <c r="T116" s="27">
        <v>2.42</v>
      </c>
      <c r="U116" s="27">
        <v>4.59</v>
      </c>
      <c r="V116" s="27">
        <v>1.0900000000000001</v>
      </c>
      <c r="W116" s="27">
        <v>1.88</v>
      </c>
      <c r="X116" s="27">
        <v>1.54</v>
      </c>
      <c r="Y116" s="27">
        <v>21.03</v>
      </c>
      <c r="Z116" s="27">
        <v>4.47</v>
      </c>
      <c r="AA116" s="27">
        <v>2.92</v>
      </c>
      <c r="AB116" s="27">
        <v>1.61</v>
      </c>
      <c r="AC116" s="27">
        <v>3.26</v>
      </c>
      <c r="AD116" s="27">
        <v>2.21</v>
      </c>
      <c r="AE116" s="29">
        <v>1717.33</v>
      </c>
      <c r="AF116" s="29">
        <v>594000</v>
      </c>
      <c r="AG116" s="25">
        <v>3.7650000000001635</v>
      </c>
      <c r="AH116" s="29">
        <v>2066.9736967897379</v>
      </c>
      <c r="AI116" s="27" t="s">
        <v>869</v>
      </c>
      <c r="AJ116" s="27">
        <v>81.945554287500002</v>
      </c>
      <c r="AK116" s="27">
        <v>65.368477549691988</v>
      </c>
      <c r="AL116" s="27">
        <v>147.31403183719198</v>
      </c>
      <c r="AM116" s="27">
        <v>183.7338</v>
      </c>
      <c r="AN116" s="27">
        <v>56.04</v>
      </c>
      <c r="AO116" s="30">
        <v>3.4830000000000001</v>
      </c>
      <c r="AP116" s="27">
        <v>103.33</v>
      </c>
      <c r="AQ116" s="27">
        <v>120</v>
      </c>
      <c r="AR116" s="27">
        <v>98.67</v>
      </c>
      <c r="AS116" s="27">
        <v>10.01</v>
      </c>
      <c r="AT116" s="27">
        <v>492</v>
      </c>
      <c r="AU116" s="27">
        <v>6.69</v>
      </c>
      <c r="AV116" s="27">
        <v>11.99</v>
      </c>
      <c r="AW116" s="27">
        <v>4.99</v>
      </c>
      <c r="AX116" s="27">
        <v>24.33</v>
      </c>
      <c r="AY116" s="27">
        <v>58.5</v>
      </c>
      <c r="AZ116" s="27">
        <v>1.49</v>
      </c>
      <c r="BA116" s="27">
        <v>0.99</v>
      </c>
      <c r="BB116" s="27">
        <v>15.32</v>
      </c>
      <c r="BC116" s="27">
        <v>46.33</v>
      </c>
      <c r="BD116" s="27">
        <v>39.659999999999997</v>
      </c>
      <c r="BE116" s="27">
        <v>47.33</v>
      </c>
      <c r="BF116" s="27">
        <v>97.49</v>
      </c>
      <c r="BG116" s="27">
        <v>9.99</v>
      </c>
      <c r="BH116" s="27">
        <v>9.8800000000000008</v>
      </c>
      <c r="BI116" s="27">
        <v>14</v>
      </c>
      <c r="BJ116" s="27">
        <v>3.09</v>
      </c>
      <c r="BK116" s="27">
        <v>56.25</v>
      </c>
      <c r="BL116" s="27">
        <v>10.49</v>
      </c>
      <c r="BM116" s="27">
        <v>6.82</v>
      </c>
    </row>
    <row r="117" spans="1:65" x14ac:dyDescent="0.2">
      <c r="A117" s="13">
        <v>113820200</v>
      </c>
      <c r="B117" t="s">
        <v>184</v>
      </c>
      <c r="C117" t="s">
        <v>189</v>
      </c>
      <c r="D117" t="s">
        <v>190</v>
      </c>
      <c r="E117" s="27">
        <v>13.98</v>
      </c>
      <c r="F117" s="27">
        <v>5.31</v>
      </c>
      <c r="G117" s="27">
        <v>4.55</v>
      </c>
      <c r="H117" s="27">
        <v>2.02</v>
      </c>
      <c r="I117" s="27">
        <v>1</v>
      </c>
      <c r="J117" s="27">
        <v>2.25</v>
      </c>
      <c r="K117" s="27">
        <v>1.48</v>
      </c>
      <c r="L117" s="27">
        <v>0.99</v>
      </c>
      <c r="M117" s="27">
        <v>3.58</v>
      </c>
      <c r="N117" s="27">
        <v>2.88</v>
      </c>
      <c r="O117" s="27">
        <v>0.41</v>
      </c>
      <c r="P117" s="27">
        <v>1.69</v>
      </c>
      <c r="Q117" s="27">
        <v>2.89</v>
      </c>
      <c r="R117" s="27">
        <v>3.84</v>
      </c>
      <c r="S117" s="27">
        <v>3.96</v>
      </c>
      <c r="T117" s="27">
        <v>2.14</v>
      </c>
      <c r="U117" s="27">
        <v>3.39</v>
      </c>
      <c r="V117" s="27">
        <v>1.19</v>
      </c>
      <c r="W117" s="27">
        <v>1.88</v>
      </c>
      <c r="X117" s="27">
        <v>1.49</v>
      </c>
      <c r="Y117" s="27">
        <v>19.010000000000002</v>
      </c>
      <c r="Z117" s="27">
        <v>4.37</v>
      </c>
      <c r="AA117" s="27">
        <v>2.91</v>
      </c>
      <c r="AB117" s="27">
        <v>0.83</v>
      </c>
      <c r="AC117" s="27">
        <v>3.05</v>
      </c>
      <c r="AD117" s="27">
        <v>1.98</v>
      </c>
      <c r="AE117" s="29">
        <v>1024.83</v>
      </c>
      <c r="AF117" s="29">
        <v>379329</v>
      </c>
      <c r="AG117" s="25">
        <v>3.6666666666666217</v>
      </c>
      <c r="AH117" s="29">
        <v>1304.1321914537509</v>
      </c>
      <c r="AI117" s="27" t="s">
        <v>869</v>
      </c>
      <c r="AJ117" s="27">
        <v>105.65773626935948</v>
      </c>
      <c r="AK117" s="27">
        <v>79.865774125811598</v>
      </c>
      <c r="AL117" s="27">
        <v>185.52351039517106</v>
      </c>
      <c r="AM117" s="27">
        <v>186.15705</v>
      </c>
      <c r="AN117" s="27">
        <v>50.67</v>
      </c>
      <c r="AO117" s="30">
        <v>3.0779999999999998</v>
      </c>
      <c r="AP117" s="27">
        <v>89.5</v>
      </c>
      <c r="AQ117" s="27">
        <v>96.25</v>
      </c>
      <c r="AR117" s="27">
        <v>131.33000000000001</v>
      </c>
      <c r="AS117" s="27">
        <v>9.39</v>
      </c>
      <c r="AT117" s="27">
        <v>460.32</v>
      </c>
      <c r="AU117" s="27">
        <v>5.29</v>
      </c>
      <c r="AV117" s="27">
        <v>10.19</v>
      </c>
      <c r="AW117" s="27">
        <v>4.21</v>
      </c>
      <c r="AX117" s="27">
        <v>19.2</v>
      </c>
      <c r="AY117" s="27">
        <v>41</v>
      </c>
      <c r="AZ117" s="27">
        <v>2.23</v>
      </c>
      <c r="BA117" s="27">
        <v>0.99</v>
      </c>
      <c r="BB117" s="27">
        <v>14.4</v>
      </c>
      <c r="BC117" s="27">
        <v>40.5</v>
      </c>
      <c r="BD117" s="27">
        <v>35.229999999999997</v>
      </c>
      <c r="BE117" s="27">
        <v>31.4</v>
      </c>
      <c r="BF117" s="27">
        <v>99</v>
      </c>
      <c r="BG117" s="27">
        <v>18.989999999999998</v>
      </c>
      <c r="BH117" s="27">
        <v>12.64</v>
      </c>
      <c r="BI117" s="27">
        <v>15.75</v>
      </c>
      <c r="BJ117" s="27">
        <v>2.25</v>
      </c>
      <c r="BK117" s="27">
        <v>50.17</v>
      </c>
      <c r="BL117" s="27">
        <v>9.99</v>
      </c>
      <c r="BM117" s="27">
        <v>10.38</v>
      </c>
    </row>
    <row r="118" spans="1:65" x14ac:dyDescent="0.2">
      <c r="A118" s="13">
        <v>1614260200</v>
      </c>
      <c r="B118" t="s">
        <v>317</v>
      </c>
      <c r="C118" t="s">
        <v>318</v>
      </c>
      <c r="D118" t="s">
        <v>319</v>
      </c>
      <c r="E118" s="27">
        <v>13.96</v>
      </c>
      <c r="F118" s="27">
        <v>4.5999999999999996</v>
      </c>
      <c r="G118" s="27">
        <v>4.99</v>
      </c>
      <c r="H118" s="27">
        <v>1.46</v>
      </c>
      <c r="I118" s="27">
        <v>0.95</v>
      </c>
      <c r="J118" s="27">
        <v>2.2400000000000002</v>
      </c>
      <c r="K118" s="27">
        <v>1.29</v>
      </c>
      <c r="L118" s="27">
        <v>1.01</v>
      </c>
      <c r="M118" s="27">
        <v>4.6500000000000004</v>
      </c>
      <c r="N118" s="27">
        <v>2.06</v>
      </c>
      <c r="O118" s="27">
        <v>0.63</v>
      </c>
      <c r="P118" s="27">
        <v>1.51</v>
      </c>
      <c r="Q118" s="27">
        <v>3.76</v>
      </c>
      <c r="R118" s="27">
        <v>3.47</v>
      </c>
      <c r="S118" s="27">
        <v>5.0999999999999996</v>
      </c>
      <c r="T118" s="27">
        <v>3.26</v>
      </c>
      <c r="U118" s="27">
        <v>4.88</v>
      </c>
      <c r="V118" s="27">
        <v>1.05</v>
      </c>
      <c r="W118" s="27">
        <v>1.83</v>
      </c>
      <c r="X118" s="27">
        <v>1.66</v>
      </c>
      <c r="Y118" s="27">
        <v>22.24</v>
      </c>
      <c r="Z118" s="27">
        <v>5.23</v>
      </c>
      <c r="AA118" s="27">
        <v>2.58</v>
      </c>
      <c r="AB118" s="27">
        <v>1.25</v>
      </c>
      <c r="AC118" s="27">
        <v>2.59</v>
      </c>
      <c r="AD118" s="27">
        <v>1.87</v>
      </c>
      <c r="AE118" s="29">
        <v>1587.01</v>
      </c>
      <c r="AF118" s="29">
        <v>576719</v>
      </c>
      <c r="AG118" s="25">
        <v>3.6717500000000589</v>
      </c>
      <c r="AH118" s="29">
        <v>1983.9996652208206</v>
      </c>
      <c r="AI118" s="27" t="s">
        <v>869</v>
      </c>
      <c r="AJ118" s="27">
        <v>64.499702084158827</v>
      </c>
      <c r="AK118" s="27">
        <v>63.159245187956316</v>
      </c>
      <c r="AL118" s="27">
        <v>127.65894727211514</v>
      </c>
      <c r="AM118" s="27">
        <v>174.57704999999999</v>
      </c>
      <c r="AN118" s="27">
        <v>62.76</v>
      </c>
      <c r="AO118" s="30">
        <v>3.609</v>
      </c>
      <c r="AP118" s="27">
        <v>141.71</v>
      </c>
      <c r="AQ118" s="27">
        <v>144.61000000000001</v>
      </c>
      <c r="AR118" s="27">
        <v>84.17</v>
      </c>
      <c r="AS118" s="27">
        <v>10.3</v>
      </c>
      <c r="AT118" s="27">
        <v>504.7</v>
      </c>
      <c r="AU118" s="27">
        <v>4.29</v>
      </c>
      <c r="AV118" s="27">
        <v>11.19</v>
      </c>
      <c r="AW118" s="27">
        <v>4.12</v>
      </c>
      <c r="AX118" s="27">
        <v>23.71</v>
      </c>
      <c r="AY118" s="27">
        <v>40.200000000000003</v>
      </c>
      <c r="AZ118" s="27">
        <v>2.08</v>
      </c>
      <c r="BA118" s="27">
        <v>1.1399999999999999</v>
      </c>
      <c r="BB118" s="27">
        <v>17.329999999999998</v>
      </c>
      <c r="BC118" s="27">
        <v>42.94</v>
      </c>
      <c r="BD118" s="27">
        <v>31.09</v>
      </c>
      <c r="BE118" s="27">
        <v>42.8</v>
      </c>
      <c r="BF118" s="27">
        <v>91.8</v>
      </c>
      <c r="BG118" s="27">
        <v>13.332500000000001</v>
      </c>
      <c r="BH118" s="27">
        <v>10.74</v>
      </c>
      <c r="BI118" s="27">
        <v>19.5</v>
      </c>
      <c r="BJ118" s="27">
        <v>3.11</v>
      </c>
      <c r="BK118" s="27">
        <v>63.28</v>
      </c>
      <c r="BL118" s="27">
        <v>9.4499999999999993</v>
      </c>
      <c r="BM118" s="27">
        <v>13.31</v>
      </c>
    </row>
    <row r="119" spans="1:65" x14ac:dyDescent="0.2">
      <c r="A119" s="13">
        <v>2733460880</v>
      </c>
      <c r="B119" t="s">
        <v>434</v>
      </c>
      <c r="C119" t="s">
        <v>437</v>
      </c>
      <c r="D119" t="s">
        <v>439</v>
      </c>
      <c r="E119" s="27">
        <v>13.94</v>
      </c>
      <c r="F119" s="27">
        <v>4.62</v>
      </c>
      <c r="G119" s="27">
        <v>4.57</v>
      </c>
      <c r="H119" s="27">
        <v>1.93</v>
      </c>
      <c r="I119" s="27">
        <v>1.0900000000000001</v>
      </c>
      <c r="J119" s="27">
        <v>2.29</v>
      </c>
      <c r="K119" s="27">
        <v>1.64</v>
      </c>
      <c r="L119" s="27">
        <v>2.25</v>
      </c>
      <c r="M119" s="27">
        <v>3.82</v>
      </c>
      <c r="N119" s="27">
        <v>3.18</v>
      </c>
      <c r="O119" s="27">
        <v>0.62</v>
      </c>
      <c r="P119" s="27">
        <v>1.66</v>
      </c>
      <c r="Q119" s="27">
        <v>2.84</v>
      </c>
      <c r="R119" s="27">
        <v>3.74</v>
      </c>
      <c r="S119" s="27">
        <v>4.62</v>
      </c>
      <c r="T119" s="27">
        <v>2.19</v>
      </c>
      <c r="U119" s="27">
        <v>3.84</v>
      </c>
      <c r="V119" s="27">
        <v>1.24</v>
      </c>
      <c r="W119" s="27">
        <v>2.23</v>
      </c>
      <c r="X119" s="27">
        <v>1.86</v>
      </c>
      <c r="Y119" s="27">
        <v>21.31</v>
      </c>
      <c r="Z119" s="27">
        <v>3.94</v>
      </c>
      <c r="AA119" s="27">
        <v>2.35</v>
      </c>
      <c r="AB119" s="27">
        <v>1.62</v>
      </c>
      <c r="AC119" s="27">
        <v>2.77</v>
      </c>
      <c r="AD119" s="27">
        <v>1.82</v>
      </c>
      <c r="AE119" s="29">
        <v>1262.7</v>
      </c>
      <c r="AF119" s="29">
        <v>398140</v>
      </c>
      <c r="AG119" s="25">
        <v>3.7460000000000422</v>
      </c>
      <c r="AH119" s="29">
        <v>1382.2086408019718</v>
      </c>
      <c r="AI119" s="27" t="s">
        <v>869</v>
      </c>
      <c r="AJ119" s="27">
        <v>93.582675143136512</v>
      </c>
      <c r="AK119" s="27">
        <v>75.815284586402015</v>
      </c>
      <c r="AL119" s="27">
        <v>169.39795972953851</v>
      </c>
      <c r="AM119" s="27">
        <v>186.44954999999999</v>
      </c>
      <c r="AN119" s="27">
        <v>59.48</v>
      </c>
      <c r="AO119" s="30">
        <v>3.1829999999999998</v>
      </c>
      <c r="AP119" s="27">
        <v>92.92</v>
      </c>
      <c r="AQ119" s="27">
        <v>160.18</v>
      </c>
      <c r="AR119" s="27">
        <v>92.63</v>
      </c>
      <c r="AS119" s="27">
        <v>11.61</v>
      </c>
      <c r="AT119" s="27">
        <v>442.4</v>
      </c>
      <c r="AU119" s="27">
        <v>3.84</v>
      </c>
      <c r="AV119" s="27">
        <v>12.86</v>
      </c>
      <c r="AW119" s="27">
        <v>4.24</v>
      </c>
      <c r="AX119" s="27">
        <v>26.47</v>
      </c>
      <c r="AY119" s="27">
        <v>36.92</v>
      </c>
      <c r="AZ119" s="27">
        <v>3.16</v>
      </c>
      <c r="BA119" s="27">
        <v>1.1000000000000001</v>
      </c>
      <c r="BB119" s="27">
        <v>14.77</v>
      </c>
      <c r="BC119" s="27">
        <v>35.229999999999997</v>
      </c>
      <c r="BD119" s="27">
        <v>33.229999999999997</v>
      </c>
      <c r="BE119" s="27">
        <v>41.98</v>
      </c>
      <c r="BF119" s="27">
        <v>78.03</v>
      </c>
      <c r="BG119" s="27">
        <v>14.083333333333334</v>
      </c>
      <c r="BH119" s="27">
        <v>10.67</v>
      </c>
      <c r="BI119" s="27">
        <v>30.2</v>
      </c>
      <c r="BJ119" s="27">
        <v>3.31</v>
      </c>
      <c r="BK119" s="27">
        <v>62.83</v>
      </c>
      <c r="BL119" s="27">
        <v>8.92</v>
      </c>
      <c r="BM119" s="27">
        <v>8.9499999999999993</v>
      </c>
    </row>
    <row r="120" spans="1:65" x14ac:dyDescent="0.2">
      <c r="A120" s="13">
        <v>1342340800</v>
      </c>
      <c r="B120" t="s">
        <v>296</v>
      </c>
      <c r="C120" t="s">
        <v>308</v>
      </c>
      <c r="D120" t="s">
        <v>309</v>
      </c>
      <c r="E120" s="27">
        <v>13.87</v>
      </c>
      <c r="F120" s="27">
        <v>4.67</v>
      </c>
      <c r="G120" s="27">
        <v>4.7</v>
      </c>
      <c r="H120" s="27">
        <v>1.1200000000000001</v>
      </c>
      <c r="I120" s="27">
        <v>0.98</v>
      </c>
      <c r="J120" s="27">
        <v>1.91</v>
      </c>
      <c r="K120" s="27">
        <v>1.53</v>
      </c>
      <c r="L120" s="27">
        <v>1.06</v>
      </c>
      <c r="M120" s="27">
        <v>4.0999999999999996</v>
      </c>
      <c r="N120" s="27">
        <v>4.54</v>
      </c>
      <c r="O120" s="27">
        <v>0.57999999999999996</v>
      </c>
      <c r="P120" s="27">
        <v>1.61</v>
      </c>
      <c r="Q120" s="27">
        <v>2.9</v>
      </c>
      <c r="R120" s="27">
        <v>3.33</v>
      </c>
      <c r="S120" s="27">
        <v>4.25</v>
      </c>
      <c r="T120" s="27">
        <v>2.36</v>
      </c>
      <c r="U120" s="27">
        <v>4.59</v>
      </c>
      <c r="V120" s="27">
        <v>1.07</v>
      </c>
      <c r="W120" s="27">
        <v>1.92</v>
      </c>
      <c r="X120" s="27">
        <v>1.72</v>
      </c>
      <c r="Y120" s="27">
        <v>17.32</v>
      </c>
      <c r="Z120" s="27">
        <v>4.46</v>
      </c>
      <c r="AA120" s="27">
        <v>2.12</v>
      </c>
      <c r="AB120" s="27">
        <v>1.04</v>
      </c>
      <c r="AC120" s="27">
        <v>3.1</v>
      </c>
      <c r="AD120" s="27">
        <v>1.97</v>
      </c>
      <c r="AE120" s="29">
        <v>1154.05</v>
      </c>
      <c r="AF120" s="29">
        <v>269985</v>
      </c>
      <c r="AG120" s="25">
        <v>3.3500000000006471</v>
      </c>
      <c r="AH120" s="29">
        <v>892.39531988327997</v>
      </c>
      <c r="AI120" s="27">
        <v>157.14668112435692</v>
      </c>
      <c r="AJ120" s="27" t="s">
        <v>869</v>
      </c>
      <c r="AK120" s="27" t="s">
        <v>869</v>
      </c>
      <c r="AL120" s="27">
        <v>157.14668112435692</v>
      </c>
      <c r="AM120" s="27">
        <v>186.57704999999999</v>
      </c>
      <c r="AN120" s="27">
        <v>58.97</v>
      </c>
      <c r="AO120" s="30">
        <v>2.9380000000000002</v>
      </c>
      <c r="AP120" s="27">
        <v>91.2</v>
      </c>
      <c r="AQ120" s="27">
        <v>112.25</v>
      </c>
      <c r="AR120" s="27">
        <v>136.16999999999999</v>
      </c>
      <c r="AS120" s="27">
        <v>9.41</v>
      </c>
      <c r="AT120" s="27">
        <v>447.27</v>
      </c>
      <c r="AU120" s="27">
        <v>4.41</v>
      </c>
      <c r="AV120" s="27">
        <v>12.42</v>
      </c>
      <c r="AW120" s="27">
        <v>4.04</v>
      </c>
      <c r="AX120" s="27">
        <v>21.43</v>
      </c>
      <c r="AY120" s="27">
        <v>39.39</v>
      </c>
      <c r="AZ120" s="27">
        <v>1.76</v>
      </c>
      <c r="BA120" s="27">
        <v>0.95</v>
      </c>
      <c r="BB120" s="27">
        <v>18.88</v>
      </c>
      <c r="BC120" s="27">
        <v>34.78</v>
      </c>
      <c r="BD120" s="27">
        <v>34.5</v>
      </c>
      <c r="BE120" s="27">
        <v>32.229999999999997</v>
      </c>
      <c r="BF120" s="27">
        <v>83.6</v>
      </c>
      <c r="BG120" s="27">
        <v>4.083333333333333</v>
      </c>
      <c r="BH120" s="27">
        <v>12.16</v>
      </c>
      <c r="BI120" s="27">
        <v>20.5</v>
      </c>
      <c r="BJ120" s="27">
        <v>3.27</v>
      </c>
      <c r="BK120" s="27">
        <v>55.45</v>
      </c>
      <c r="BL120" s="27">
        <v>10.1</v>
      </c>
      <c r="BM120" s="27">
        <v>6.63</v>
      </c>
    </row>
    <row r="121" spans="1:65" x14ac:dyDescent="0.2">
      <c r="A121" s="13">
        <v>1716580200</v>
      </c>
      <c r="B121" t="s">
        <v>322</v>
      </c>
      <c r="C121" t="s">
        <v>325</v>
      </c>
      <c r="D121" t="s">
        <v>326</v>
      </c>
      <c r="E121" s="27">
        <v>13.86</v>
      </c>
      <c r="F121" s="27">
        <v>4.8899999999999997</v>
      </c>
      <c r="G121" s="27">
        <v>4.37</v>
      </c>
      <c r="H121" s="27">
        <v>1.68</v>
      </c>
      <c r="I121" s="27">
        <v>0.92</v>
      </c>
      <c r="J121" s="27">
        <v>2.95</v>
      </c>
      <c r="K121" s="27">
        <v>1.96</v>
      </c>
      <c r="L121" s="27">
        <v>1.1000000000000001</v>
      </c>
      <c r="M121" s="27">
        <v>3.56</v>
      </c>
      <c r="N121" s="27">
        <v>3.81</v>
      </c>
      <c r="O121" s="27">
        <v>0.52</v>
      </c>
      <c r="P121" s="27">
        <v>1.83</v>
      </c>
      <c r="Q121" s="27">
        <v>2.76</v>
      </c>
      <c r="R121" s="27">
        <v>3.99</v>
      </c>
      <c r="S121" s="27">
        <v>4.7300000000000004</v>
      </c>
      <c r="T121" s="27">
        <v>2.39</v>
      </c>
      <c r="U121" s="27">
        <v>4.4400000000000004</v>
      </c>
      <c r="V121" s="27">
        <v>1.36</v>
      </c>
      <c r="W121" s="27">
        <v>2.82</v>
      </c>
      <c r="X121" s="27">
        <v>1.75</v>
      </c>
      <c r="Y121" s="27">
        <v>21.4</v>
      </c>
      <c r="Z121" s="27">
        <v>4.42</v>
      </c>
      <c r="AA121" s="27">
        <v>2.5099999999999998</v>
      </c>
      <c r="AB121" s="27">
        <v>1.35</v>
      </c>
      <c r="AC121" s="27">
        <v>2.85</v>
      </c>
      <c r="AD121" s="27">
        <v>1.73</v>
      </c>
      <c r="AE121" s="29">
        <v>894.5</v>
      </c>
      <c r="AF121" s="29">
        <v>324400</v>
      </c>
      <c r="AG121" s="25">
        <v>3.3125000000007039</v>
      </c>
      <c r="AH121" s="29">
        <v>1067.2206421258234</v>
      </c>
      <c r="AI121" s="27" t="s">
        <v>869</v>
      </c>
      <c r="AJ121" s="27">
        <v>57.290029236203317</v>
      </c>
      <c r="AK121" s="27">
        <v>88.335807846270313</v>
      </c>
      <c r="AL121" s="27">
        <v>145.62583708247362</v>
      </c>
      <c r="AM121" s="27">
        <v>195.63704999999999</v>
      </c>
      <c r="AN121" s="27">
        <v>44.36</v>
      </c>
      <c r="AO121" s="30">
        <v>3.3180000000000001</v>
      </c>
      <c r="AP121" s="27">
        <v>77.33</v>
      </c>
      <c r="AQ121" s="27">
        <v>74</v>
      </c>
      <c r="AR121" s="27">
        <v>77</v>
      </c>
      <c r="AS121" s="27">
        <v>12.48</v>
      </c>
      <c r="AT121" s="27">
        <v>493</v>
      </c>
      <c r="AU121" s="27">
        <v>4.99</v>
      </c>
      <c r="AV121" s="27">
        <v>11.92</v>
      </c>
      <c r="AW121" s="27">
        <v>4.99</v>
      </c>
      <c r="AX121" s="27">
        <v>21</v>
      </c>
      <c r="AY121" s="27">
        <v>31.5</v>
      </c>
      <c r="AZ121" s="27">
        <v>2.77</v>
      </c>
      <c r="BA121" s="27">
        <v>1.1399999999999999</v>
      </c>
      <c r="BB121" s="27">
        <v>15.22</v>
      </c>
      <c r="BC121" s="27">
        <v>29.61</v>
      </c>
      <c r="BD121" s="27">
        <v>18.75</v>
      </c>
      <c r="BE121" s="27">
        <v>23.82</v>
      </c>
      <c r="BF121" s="27">
        <v>75.84</v>
      </c>
      <c r="BG121" s="27">
        <v>9.99</v>
      </c>
      <c r="BH121" s="27">
        <v>11.49</v>
      </c>
      <c r="BI121" s="27">
        <v>16.5</v>
      </c>
      <c r="BJ121" s="27">
        <v>2.58</v>
      </c>
      <c r="BK121" s="27">
        <v>55.5</v>
      </c>
      <c r="BL121" s="27">
        <v>8.94</v>
      </c>
      <c r="BM121" s="27">
        <v>9.7100000000000009</v>
      </c>
    </row>
    <row r="122" spans="1:65" x14ac:dyDescent="0.2">
      <c r="A122" s="13">
        <v>817820200</v>
      </c>
      <c r="B122" t="s">
        <v>247</v>
      </c>
      <c r="C122" t="s">
        <v>248</v>
      </c>
      <c r="D122" t="s">
        <v>249</v>
      </c>
      <c r="E122" s="27">
        <v>13.84</v>
      </c>
      <c r="F122" s="27">
        <v>4.59</v>
      </c>
      <c r="G122" s="27">
        <v>4.8099999999999996</v>
      </c>
      <c r="H122" s="27">
        <v>1.26</v>
      </c>
      <c r="I122" s="27">
        <v>0.97</v>
      </c>
      <c r="J122" s="27">
        <v>1.97</v>
      </c>
      <c r="K122" s="27">
        <v>1.55</v>
      </c>
      <c r="L122" s="27">
        <v>1.1000000000000001</v>
      </c>
      <c r="M122" s="27">
        <v>4.41</v>
      </c>
      <c r="N122" s="27">
        <v>2.63</v>
      </c>
      <c r="O122" s="27">
        <v>0.55000000000000004</v>
      </c>
      <c r="P122" s="27">
        <v>1.79</v>
      </c>
      <c r="Q122" s="27">
        <v>3.71</v>
      </c>
      <c r="R122" s="27">
        <v>3.19</v>
      </c>
      <c r="S122" s="27">
        <v>4.74</v>
      </c>
      <c r="T122" s="27">
        <v>3.16</v>
      </c>
      <c r="U122" s="27">
        <v>4.5</v>
      </c>
      <c r="V122" s="27">
        <v>1.25</v>
      </c>
      <c r="W122" s="27">
        <v>1.9</v>
      </c>
      <c r="X122" s="27">
        <v>1.98</v>
      </c>
      <c r="Y122" s="27">
        <v>19.88</v>
      </c>
      <c r="Z122" s="27">
        <v>4.4800000000000004</v>
      </c>
      <c r="AA122" s="27">
        <v>2.61</v>
      </c>
      <c r="AB122" s="27">
        <v>1.25</v>
      </c>
      <c r="AC122" s="27">
        <v>3.15</v>
      </c>
      <c r="AD122" s="27">
        <v>2.08</v>
      </c>
      <c r="AE122" s="29">
        <v>1443.57</v>
      </c>
      <c r="AF122" s="29">
        <v>491045</v>
      </c>
      <c r="AG122" s="25">
        <v>3.5960000000002537</v>
      </c>
      <c r="AH122" s="29">
        <v>1673.5572716820052</v>
      </c>
      <c r="AI122" s="27" t="s">
        <v>869</v>
      </c>
      <c r="AJ122" s="27">
        <v>100.84258362500002</v>
      </c>
      <c r="AK122" s="27">
        <v>82.988154081080296</v>
      </c>
      <c r="AL122" s="27">
        <v>183.8307377060803</v>
      </c>
      <c r="AM122" s="27">
        <v>186.5043</v>
      </c>
      <c r="AN122" s="27">
        <v>50.68</v>
      </c>
      <c r="AO122" s="30">
        <v>3.1880000000000002</v>
      </c>
      <c r="AP122" s="27">
        <v>118.33</v>
      </c>
      <c r="AQ122" s="27">
        <v>127.67</v>
      </c>
      <c r="AR122" s="27">
        <v>106</v>
      </c>
      <c r="AS122" s="27">
        <v>9.57</v>
      </c>
      <c r="AT122" s="27">
        <v>486.9</v>
      </c>
      <c r="AU122" s="27">
        <v>5.92</v>
      </c>
      <c r="AV122" s="27">
        <v>11.39</v>
      </c>
      <c r="AW122" s="27">
        <v>4.3600000000000003</v>
      </c>
      <c r="AX122" s="27">
        <v>27.67</v>
      </c>
      <c r="AY122" s="27">
        <v>45</v>
      </c>
      <c r="AZ122" s="27">
        <v>2.2999999999999998</v>
      </c>
      <c r="BA122" s="27">
        <v>1.06</v>
      </c>
      <c r="BB122" s="27">
        <v>14.49</v>
      </c>
      <c r="BC122" s="27">
        <v>46.4</v>
      </c>
      <c r="BD122" s="27">
        <v>33.17</v>
      </c>
      <c r="BE122" s="27">
        <v>42.25</v>
      </c>
      <c r="BF122" s="27">
        <v>89.33</v>
      </c>
      <c r="BG122" s="27">
        <v>13.406666666666666</v>
      </c>
      <c r="BH122" s="27">
        <v>10.09</v>
      </c>
      <c r="BI122" s="27">
        <v>15.83</v>
      </c>
      <c r="BJ122" s="27">
        <v>2.62</v>
      </c>
      <c r="BK122" s="27">
        <v>59.33</v>
      </c>
      <c r="BL122" s="27">
        <v>9.6</v>
      </c>
      <c r="BM122" s="27">
        <v>7.23</v>
      </c>
    </row>
    <row r="123" spans="1:65" x14ac:dyDescent="0.2">
      <c r="A123" s="13">
        <v>3716740350</v>
      </c>
      <c r="B123" t="s">
        <v>507</v>
      </c>
      <c r="C123" t="s">
        <v>510</v>
      </c>
      <c r="D123" t="s">
        <v>511</v>
      </c>
      <c r="E123" s="27">
        <v>13.82</v>
      </c>
      <c r="F123" s="27">
        <v>4.3</v>
      </c>
      <c r="G123" s="27">
        <v>4.5999999999999996</v>
      </c>
      <c r="H123" s="27">
        <v>1.21</v>
      </c>
      <c r="I123" s="27">
        <v>1.1299999999999999</v>
      </c>
      <c r="J123" s="27">
        <v>2.0499999999999998</v>
      </c>
      <c r="K123" s="27">
        <v>1.67</v>
      </c>
      <c r="L123" s="27">
        <v>1.1200000000000001</v>
      </c>
      <c r="M123" s="27">
        <v>4.1500000000000004</v>
      </c>
      <c r="N123" s="27">
        <v>3.41</v>
      </c>
      <c r="O123" s="27">
        <v>0.56999999999999995</v>
      </c>
      <c r="P123" s="27">
        <v>1.59</v>
      </c>
      <c r="Q123" s="27">
        <v>3.95</v>
      </c>
      <c r="R123" s="27">
        <v>3.92</v>
      </c>
      <c r="S123" s="27">
        <v>5.0199999999999996</v>
      </c>
      <c r="T123" s="27">
        <v>2.25</v>
      </c>
      <c r="U123" s="27">
        <v>3.99</v>
      </c>
      <c r="V123" s="27">
        <v>1.18</v>
      </c>
      <c r="W123" s="27">
        <v>1.98</v>
      </c>
      <c r="X123" s="27">
        <v>1.82</v>
      </c>
      <c r="Y123" s="27">
        <v>20.32</v>
      </c>
      <c r="Z123" s="27">
        <v>4.1399999999999997</v>
      </c>
      <c r="AA123" s="27">
        <v>2.6</v>
      </c>
      <c r="AB123" s="27">
        <v>1.08</v>
      </c>
      <c r="AC123" s="27">
        <v>3.3</v>
      </c>
      <c r="AD123" s="27">
        <v>1.95</v>
      </c>
      <c r="AE123" s="29">
        <v>1470</v>
      </c>
      <c r="AF123" s="29">
        <v>353490</v>
      </c>
      <c r="AG123" s="25">
        <v>3.6250000000003215</v>
      </c>
      <c r="AH123" s="29">
        <v>1209.0718106386823</v>
      </c>
      <c r="AI123" s="27">
        <v>154.86072617821699</v>
      </c>
      <c r="AJ123" s="27" t="s">
        <v>869</v>
      </c>
      <c r="AK123" s="27" t="s">
        <v>869</v>
      </c>
      <c r="AL123" s="27">
        <v>154.86072617821699</v>
      </c>
      <c r="AM123" s="27">
        <v>184.26704999999998</v>
      </c>
      <c r="AN123" s="27">
        <v>48.78</v>
      </c>
      <c r="AO123" s="30">
        <v>3.19</v>
      </c>
      <c r="AP123" s="27">
        <v>118.67</v>
      </c>
      <c r="AQ123" s="27">
        <v>135</v>
      </c>
      <c r="AR123" s="27">
        <v>138</v>
      </c>
      <c r="AS123" s="27">
        <v>6.63</v>
      </c>
      <c r="AT123" s="27">
        <v>487.32</v>
      </c>
      <c r="AU123" s="27">
        <v>4.29</v>
      </c>
      <c r="AV123" s="27">
        <v>10.99</v>
      </c>
      <c r="AW123" s="27">
        <v>4.41</v>
      </c>
      <c r="AX123" s="27">
        <v>22.75</v>
      </c>
      <c r="AY123" s="27">
        <v>32.5</v>
      </c>
      <c r="AZ123" s="27">
        <v>3.21</v>
      </c>
      <c r="BA123" s="27">
        <v>1.26</v>
      </c>
      <c r="BB123" s="27">
        <v>13.39</v>
      </c>
      <c r="BC123" s="27">
        <v>48.83</v>
      </c>
      <c r="BD123" s="27">
        <v>30.59</v>
      </c>
      <c r="BE123" s="27">
        <v>38.33</v>
      </c>
      <c r="BF123" s="27">
        <v>74</v>
      </c>
      <c r="BG123" s="27">
        <v>13.332500000000001</v>
      </c>
      <c r="BH123" s="27">
        <v>12.34</v>
      </c>
      <c r="BI123" s="27">
        <v>21.5</v>
      </c>
      <c r="BJ123" s="27">
        <v>3.68</v>
      </c>
      <c r="BK123" s="27">
        <v>74.25</v>
      </c>
      <c r="BL123" s="27">
        <v>10.49</v>
      </c>
      <c r="BM123" s="27">
        <v>9.99</v>
      </c>
    </row>
    <row r="124" spans="1:65" x14ac:dyDescent="0.2">
      <c r="A124" s="13">
        <v>1236740600</v>
      </c>
      <c r="B124" t="s">
        <v>272</v>
      </c>
      <c r="C124" t="s">
        <v>286</v>
      </c>
      <c r="D124" t="s">
        <v>287</v>
      </c>
      <c r="E124" s="27">
        <v>13.82</v>
      </c>
      <c r="F124" s="27">
        <v>5.79</v>
      </c>
      <c r="G124" s="27">
        <v>4.96</v>
      </c>
      <c r="H124" s="27">
        <v>1.37</v>
      </c>
      <c r="I124" s="27">
        <v>1.1000000000000001</v>
      </c>
      <c r="J124" s="27">
        <v>2.64</v>
      </c>
      <c r="K124" s="27">
        <v>1.92</v>
      </c>
      <c r="L124" s="27">
        <v>1.17</v>
      </c>
      <c r="M124" s="27">
        <v>3.99</v>
      </c>
      <c r="N124" s="27">
        <v>3.98</v>
      </c>
      <c r="O124" s="27">
        <v>0.6</v>
      </c>
      <c r="P124" s="27">
        <v>1.72</v>
      </c>
      <c r="Q124" s="27">
        <v>4.1500000000000004</v>
      </c>
      <c r="R124" s="27">
        <v>3.6</v>
      </c>
      <c r="S124" s="27">
        <v>3.52</v>
      </c>
      <c r="T124" s="27">
        <v>3.1</v>
      </c>
      <c r="U124" s="27">
        <v>4.26</v>
      </c>
      <c r="V124" s="27">
        <v>1.43</v>
      </c>
      <c r="W124" s="27">
        <v>1.89</v>
      </c>
      <c r="X124" s="27">
        <v>1.95</v>
      </c>
      <c r="Y124" s="27">
        <v>21.18</v>
      </c>
      <c r="Z124" s="27">
        <v>4.97</v>
      </c>
      <c r="AA124" s="27">
        <v>2.84</v>
      </c>
      <c r="AB124" s="27">
        <v>1.25</v>
      </c>
      <c r="AC124" s="27">
        <v>3.36</v>
      </c>
      <c r="AD124" s="27">
        <v>2.29</v>
      </c>
      <c r="AE124" s="29">
        <v>1690.8</v>
      </c>
      <c r="AF124" s="29">
        <v>439670</v>
      </c>
      <c r="AG124" s="25">
        <v>3.7248000000001773</v>
      </c>
      <c r="AH124" s="29">
        <v>1522.4238040862706</v>
      </c>
      <c r="AI124" s="27">
        <v>157.86168465293289</v>
      </c>
      <c r="AJ124" s="27" t="s">
        <v>869</v>
      </c>
      <c r="AK124" s="27" t="s">
        <v>869</v>
      </c>
      <c r="AL124" s="27">
        <v>157.86168465293289</v>
      </c>
      <c r="AM124" s="27">
        <v>192.21705</v>
      </c>
      <c r="AN124" s="27">
        <v>64.13</v>
      </c>
      <c r="AO124" s="30">
        <v>3.18</v>
      </c>
      <c r="AP124" s="27">
        <v>93.5</v>
      </c>
      <c r="AQ124" s="27">
        <v>90.5</v>
      </c>
      <c r="AR124" s="27">
        <v>126</v>
      </c>
      <c r="AS124" s="27">
        <v>9.3800000000000008</v>
      </c>
      <c r="AT124" s="27">
        <v>469.99</v>
      </c>
      <c r="AU124" s="27">
        <v>4.62</v>
      </c>
      <c r="AV124" s="27">
        <v>9.32</v>
      </c>
      <c r="AW124" s="27">
        <v>4.21</v>
      </c>
      <c r="AX124" s="27">
        <v>29.2</v>
      </c>
      <c r="AY124" s="27">
        <v>55</v>
      </c>
      <c r="AZ124" s="27">
        <v>2.1800000000000002</v>
      </c>
      <c r="BA124" s="27">
        <v>0.99</v>
      </c>
      <c r="BB124" s="27">
        <v>15.53</v>
      </c>
      <c r="BC124" s="27">
        <v>44.62</v>
      </c>
      <c r="BD124" s="27">
        <v>36.229999999999997</v>
      </c>
      <c r="BE124" s="27">
        <v>34.99</v>
      </c>
      <c r="BF124" s="27">
        <v>84.98</v>
      </c>
      <c r="BG124" s="27">
        <v>10.806666666666667</v>
      </c>
      <c r="BH124" s="27">
        <v>12.47</v>
      </c>
      <c r="BI124" s="27">
        <v>14.67</v>
      </c>
      <c r="BJ124" s="27">
        <v>2.76</v>
      </c>
      <c r="BK124" s="27">
        <v>62</v>
      </c>
      <c r="BL124" s="27">
        <v>10.82</v>
      </c>
      <c r="BM124" s="27">
        <v>9.2100000000000009</v>
      </c>
    </row>
    <row r="125" spans="1:65" x14ac:dyDescent="0.2">
      <c r="A125" s="13">
        <v>1915460177</v>
      </c>
      <c r="B125" t="s">
        <v>360</v>
      </c>
      <c r="C125" t="s">
        <v>363</v>
      </c>
      <c r="D125" t="s">
        <v>364</v>
      </c>
      <c r="E125" s="27">
        <v>13.82</v>
      </c>
      <c r="F125" s="27">
        <v>4.16</v>
      </c>
      <c r="G125" s="27">
        <v>4.76</v>
      </c>
      <c r="H125" s="27">
        <v>1.7</v>
      </c>
      <c r="I125" s="27">
        <v>0.91</v>
      </c>
      <c r="J125" s="27">
        <v>2.15</v>
      </c>
      <c r="K125" s="27">
        <v>1.77</v>
      </c>
      <c r="L125" s="27">
        <v>0.92</v>
      </c>
      <c r="M125" s="27">
        <v>4.1500000000000004</v>
      </c>
      <c r="N125" s="27">
        <v>2.71</v>
      </c>
      <c r="O125" s="27">
        <v>0.52</v>
      </c>
      <c r="P125" s="27">
        <v>1.65</v>
      </c>
      <c r="Q125" s="27">
        <v>3.84</v>
      </c>
      <c r="R125" s="27">
        <v>3.25</v>
      </c>
      <c r="S125" s="27">
        <v>4.68</v>
      </c>
      <c r="T125" s="27">
        <v>2.2400000000000002</v>
      </c>
      <c r="U125" s="27">
        <v>3.79</v>
      </c>
      <c r="V125" s="27">
        <v>1.17</v>
      </c>
      <c r="W125" s="27">
        <v>1.77</v>
      </c>
      <c r="X125" s="27">
        <v>1.93</v>
      </c>
      <c r="Y125" s="27">
        <v>18.32</v>
      </c>
      <c r="Z125" s="27">
        <v>4.82</v>
      </c>
      <c r="AA125" s="27">
        <v>3.31</v>
      </c>
      <c r="AB125" s="27">
        <v>1.01</v>
      </c>
      <c r="AC125" s="27">
        <v>2.5</v>
      </c>
      <c r="AD125" s="27">
        <v>2.25</v>
      </c>
      <c r="AE125" s="29">
        <v>745</v>
      </c>
      <c r="AF125" s="29">
        <v>269930</v>
      </c>
      <c r="AG125" s="25">
        <v>3.5000000000004174</v>
      </c>
      <c r="AH125" s="29">
        <v>909.07974435181734</v>
      </c>
      <c r="AI125" s="27" t="s">
        <v>869</v>
      </c>
      <c r="AJ125" s="27">
        <v>126.33108601797797</v>
      </c>
      <c r="AK125" s="27">
        <v>80.677560277926617</v>
      </c>
      <c r="AL125" s="27">
        <v>207.00864629590458</v>
      </c>
      <c r="AM125" s="27">
        <v>185.16705000000002</v>
      </c>
      <c r="AN125" s="27">
        <v>48</v>
      </c>
      <c r="AO125" s="30">
        <v>3.05</v>
      </c>
      <c r="AP125" s="27">
        <v>110</v>
      </c>
      <c r="AQ125" s="27">
        <v>109.5</v>
      </c>
      <c r="AR125" s="27">
        <v>88</v>
      </c>
      <c r="AS125" s="27">
        <v>9.86</v>
      </c>
      <c r="AT125" s="27">
        <v>451.42</v>
      </c>
      <c r="AU125" s="27">
        <v>4.79</v>
      </c>
      <c r="AV125" s="27">
        <v>11.49</v>
      </c>
      <c r="AW125" s="27">
        <v>4.49</v>
      </c>
      <c r="AX125" s="27">
        <v>21.67</v>
      </c>
      <c r="AY125" s="27">
        <v>30.5</v>
      </c>
      <c r="AZ125" s="27">
        <v>2.04</v>
      </c>
      <c r="BA125" s="27">
        <v>1.1499999999999999</v>
      </c>
      <c r="BB125" s="27">
        <v>19</v>
      </c>
      <c r="BC125" s="27">
        <v>31.99</v>
      </c>
      <c r="BD125" s="27">
        <v>29.99</v>
      </c>
      <c r="BE125" s="27">
        <v>26.96</v>
      </c>
      <c r="BF125" s="27">
        <v>99</v>
      </c>
      <c r="BG125" s="27">
        <v>8.3333333333333339</v>
      </c>
      <c r="BH125" s="27">
        <v>9</v>
      </c>
      <c r="BI125" s="27">
        <v>17.5</v>
      </c>
      <c r="BJ125" s="27">
        <v>2.29</v>
      </c>
      <c r="BK125" s="27">
        <v>78.17</v>
      </c>
      <c r="BL125" s="27">
        <v>8.99</v>
      </c>
      <c r="BM125" s="27">
        <v>9.74</v>
      </c>
    </row>
    <row r="126" spans="1:65" x14ac:dyDescent="0.2">
      <c r="A126" s="13">
        <v>2031740650</v>
      </c>
      <c r="B126" t="s">
        <v>379</v>
      </c>
      <c r="C126" t="s">
        <v>382</v>
      </c>
      <c r="D126" t="s">
        <v>383</v>
      </c>
      <c r="E126" s="27">
        <v>13.82</v>
      </c>
      <c r="F126" s="27">
        <v>4.9000000000000004</v>
      </c>
      <c r="G126" s="27">
        <v>4.7300000000000004</v>
      </c>
      <c r="H126" s="27">
        <v>1.33</v>
      </c>
      <c r="I126" s="27">
        <v>1.02</v>
      </c>
      <c r="J126" s="27">
        <v>2.11</v>
      </c>
      <c r="K126" s="27">
        <v>1.6</v>
      </c>
      <c r="L126" s="27">
        <v>0.93</v>
      </c>
      <c r="M126" s="27">
        <v>3.99</v>
      </c>
      <c r="N126" s="27">
        <v>2.3199999999999998</v>
      </c>
      <c r="O126" s="27">
        <v>0.46</v>
      </c>
      <c r="P126" s="27">
        <v>1.75</v>
      </c>
      <c r="Q126" s="27">
        <v>3.47</v>
      </c>
      <c r="R126" s="27">
        <v>3.62</v>
      </c>
      <c r="S126" s="27">
        <v>4.0999999999999996</v>
      </c>
      <c r="T126" s="27">
        <v>1.96</v>
      </c>
      <c r="U126" s="27">
        <v>4.32</v>
      </c>
      <c r="V126" s="27">
        <v>1.2</v>
      </c>
      <c r="W126" s="27">
        <v>1.81</v>
      </c>
      <c r="X126" s="27">
        <v>1.85</v>
      </c>
      <c r="Y126" s="27">
        <v>18.53</v>
      </c>
      <c r="Z126" s="27">
        <v>4.91</v>
      </c>
      <c r="AA126" s="27">
        <v>2.57</v>
      </c>
      <c r="AB126" s="27">
        <v>1.28</v>
      </c>
      <c r="AC126" s="27">
        <v>2.89</v>
      </c>
      <c r="AD126" s="27">
        <v>2.02</v>
      </c>
      <c r="AE126" s="29">
        <v>975</v>
      </c>
      <c r="AF126" s="29">
        <v>384950</v>
      </c>
      <c r="AG126" s="25">
        <v>3.3333333333337265</v>
      </c>
      <c r="AH126" s="29">
        <v>1269.7375048982319</v>
      </c>
      <c r="AI126" s="27" t="s">
        <v>869</v>
      </c>
      <c r="AJ126" s="27">
        <v>98.177213302810742</v>
      </c>
      <c r="AK126" s="27">
        <v>69.152512215825126</v>
      </c>
      <c r="AL126" s="27">
        <v>167.32972551863588</v>
      </c>
      <c r="AM126" s="27">
        <v>195.20670000000001</v>
      </c>
      <c r="AN126" s="27">
        <v>54</v>
      </c>
      <c r="AO126" s="30">
        <v>2.99</v>
      </c>
      <c r="AP126" s="27">
        <v>169.5</v>
      </c>
      <c r="AQ126" s="27">
        <v>137.5</v>
      </c>
      <c r="AR126" s="27">
        <v>109.5</v>
      </c>
      <c r="AS126" s="27">
        <v>9.49</v>
      </c>
      <c r="AT126" s="27">
        <v>490</v>
      </c>
      <c r="AU126" s="27">
        <v>4.99</v>
      </c>
      <c r="AV126" s="27">
        <v>9.99</v>
      </c>
      <c r="AW126" s="27">
        <v>3.99</v>
      </c>
      <c r="AX126" s="27">
        <v>16</v>
      </c>
      <c r="AY126" s="27">
        <v>34</v>
      </c>
      <c r="AZ126" s="27">
        <v>1.99</v>
      </c>
      <c r="BA126" s="27">
        <v>1.0900000000000001</v>
      </c>
      <c r="BB126" s="27">
        <v>17.989999999999998</v>
      </c>
      <c r="BC126" s="27">
        <v>29.99</v>
      </c>
      <c r="BD126" s="27">
        <v>27.99</v>
      </c>
      <c r="BE126" s="27">
        <v>29.99</v>
      </c>
      <c r="BF126" s="27">
        <v>50</v>
      </c>
      <c r="BG126" s="27">
        <v>8.6233333333333331</v>
      </c>
      <c r="BH126" s="27">
        <v>14</v>
      </c>
      <c r="BI126" s="27">
        <v>25</v>
      </c>
      <c r="BJ126" s="27">
        <v>3.19</v>
      </c>
      <c r="BK126" s="27">
        <v>60</v>
      </c>
      <c r="BL126" s="27">
        <v>9.49</v>
      </c>
      <c r="BM126" s="27">
        <v>9.99</v>
      </c>
    </row>
    <row r="127" spans="1:65" x14ac:dyDescent="0.2">
      <c r="A127" s="13">
        <v>2019980200</v>
      </c>
      <c r="B127" t="s">
        <v>379</v>
      </c>
      <c r="C127" t="s">
        <v>380</v>
      </c>
      <c r="D127" t="s">
        <v>381</v>
      </c>
      <c r="E127" s="27">
        <v>13.82</v>
      </c>
      <c r="F127" s="27">
        <v>4.71</v>
      </c>
      <c r="G127" s="27">
        <v>4.5199999999999996</v>
      </c>
      <c r="H127" s="27">
        <v>1.24</v>
      </c>
      <c r="I127" s="27">
        <v>1.1200000000000001</v>
      </c>
      <c r="J127" s="27">
        <v>3.44</v>
      </c>
      <c r="K127" s="27">
        <v>2.15</v>
      </c>
      <c r="L127" s="27">
        <v>0.89</v>
      </c>
      <c r="M127" s="27">
        <v>3.99</v>
      </c>
      <c r="N127" s="27">
        <v>3.48</v>
      </c>
      <c r="O127" s="27">
        <v>0.61</v>
      </c>
      <c r="P127" s="27">
        <v>1.69</v>
      </c>
      <c r="Q127" s="27">
        <v>3.8</v>
      </c>
      <c r="R127" s="27">
        <v>4.09</v>
      </c>
      <c r="S127" s="27">
        <v>4.54</v>
      </c>
      <c r="T127" s="27">
        <v>2.67</v>
      </c>
      <c r="U127" s="27">
        <v>4.8499999999999996</v>
      </c>
      <c r="V127" s="27">
        <v>1.41</v>
      </c>
      <c r="W127" s="27">
        <v>2.08</v>
      </c>
      <c r="X127" s="27">
        <v>1.5</v>
      </c>
      <c r="Y127" s="27">
        <v>21.79</v>
      </c>
      <c r="Z127" s="27">
        <v>3.91</v>
      </c>
      <c r="AA127" s="27">
        <v>2.77</v>
      </c>
      <c r="AB127" s="27">
        <v>1.49</v>
      </c>
      <c r="AC127" s="27">
        <v>2.93</v>
      </c>
      <c r="AD127" s="27">
        <v>1.95</v>
      </c>
      <c r="AE127" s="29">
        <v>845</v>
      </c>
      <c r="AF127" s="29">
        <v>273000</v>
      </c>
      <c r="AG127" s="25">
        <v>3.6750000000001046</v>
      </c>
      <c r="AH127" s="29">
        <v>939.53657688174542</v>
      </c>
      <c r="AI127" s="27" t="s">
        <v>869</v>
      </c>
      <c r="AJ127" s="27">
        <v>106.65104451301904</v>
      </c>
      <c r="AK127" s="27">
        <v>75.801016208333323</v>
      </c>
      <c r="AL127" s="27">
        <v>182.45206072135238</v>
      </c>
      <c r="AM127" s="27">
        <v>198.5625</v>
      </c>
      <c r="AN127" s="27">
        <v>64</v>
      </c>
      <c r="AO127" s="30">
        <v>2.948</v>
      </c>
      <c r="AP127" s="27">
        <v>135</v>
      </c>
      <c r="AQ127" s="27">
        <v>106.24</v>
      </c>
      <c r="AR127" s="27">
        <v>145.5</v>
      </c>
      <c r="AS127" s="27">
        <v>9.66</v>
      </c>
      <c r="AT127" s="27">
        <v>466.41</v>
      </c>
      <c r="AU127" s="27">
        <v>4.99</v>
      </c>
      <c r="AV127" s="27">
        <v>10.65</v>
      </c>
      <c r="AW127" s="27">
        <v>4.49</v>
      </c>
      <c r="AX127" s="27">
        <v>23.67</v>
      </c>
      <c r="AY127" s="27">
        <v>36</v>
      </c>
      <c r="AZ127" s="27">
        <v>2.12</v>
      </c>
      <c r="BA127" s="27">
        <v>1.19</v>
      </c>
      <c r="BB127" s="27">
        <v>10.1</v>
      </c>
      <c r="BC127" s="27">
        <v>37.99</v>
      </c>
      <c r="BD127" s="27">
        <v>42.53</v>
      </c>
      <c r="BE127" s="27">
        <v>48</v>
      </c>
      <c r="BF127" s="27">
        <v>74.39</v>
      </c>
      <c r="BG127" s="27">
        <v>7.9899999999999993</v>
      </c>
      <c r="BH127" s="27">
        <v>10.39</v>
      </c>
      <c r="BI127" s="27">
        <v>10</v>
      </c>
      <c r="BJ127" s="27">
        <v>2.17</v>
      </c>
      <c r="BK127" s="27">
        <v>40</v>
      </c>
      <c r="BL127" s="27">
        <v>8.2899999999999991</v>
      </c>
      <c r="BM127" s="27">
        <v>11.24</v>
      </c>
    </row>
    <row r="128" spans="1:65" x14ac:dyDescent="0.2">
      <c r="A128" s="13">
        <v>2041460750</v>
      </c>
      <c r="B128" t="s">
        <v>379</v>
      </c>
      <c r="C128" t="s">
        <v>386</v>
      </c>
      <c r="D128" t="s">
        <v>387</v>
      </c>
      <c r="E128" s="27">
        <v>13.82</v>
      </c>
      <c r="F128" s="27">
        <v>3.88</v>
      </c>
      <c r="G128" s="27">
        <v>4.7</v>
      </c>
      <c r="H128" s="27">
        <v>1.01</v>
      </c>
      <c r="I128" s="27">
        <v>0.85</v>
      </c>
      <c r="J128" s="27">
        <v>1.44</v>
      </c>
      <c r="K128" s="27">
        <v>1.2</v>
      </c>
      <c r="L128" s="27">
        <v>0.86</v>
      </c>
      <c r="M128" s="27">
        <v>3.99</v>
      </c>
      <c r="N128" s="27">
        <v>2.98</v>
      </c>
      <c r="O128" s="27">
        <v>0.55000000000000004</v>
      </c>
      <c r="P128" s="27">
        <v>1.65</v>
      </c>
      <c r="Q128" s="27">
        <v>3.74</v>
      </c>
      <c r="R128" s="27">
        <v>3.34</v>
      </c>
      <c r="S128" s="27">
        <v>4.34</v>
      </c>
      <c r="T128" s="27">
        <v>1.96</v>
      </c>
      <c r="U128" s="27">
        <v>4.3899999999999997</v>
      </c>
      <c r="V128" s="27">
        <v>1.0900000000000001</v>
      </c>
      <c r="W128" s="27">
        <v>1.83</v>
      </c>
      <c r="X128" s="27">
        <v>1.79</v>
      </c>
      <c r="Y128" s="27">
        <v>19.48</v>
      </c>
      <c r="Z128" s="27">
        <v>3.77</v>
      </c>
      <c r="AA128" s="27">
        <v>2.27</v>
      </c>
      <c r="AB128" s="27">
        <v>0.86</v>
      </c>
      <c r="AC128" s="27">
        <v>2.76</v>
      </c>
      <c r="AD128" s="27">
        <v>2.04</v>
      </c>
      <c r="AE128" s="29">
        <v>783.33</v>
      </c>
      <c r="AF128" s="29">
        <v>329000</v>
      </c>
      <c r="AG128" s="25">
        <v>3.7499999999999991</v>
      </c>
      <c r="AH128" s="29">
        <v>1142.7377222042251</v>
      </c>
      <c r="AI128" s="27" t="s">
        <v>869</v>
      </c>
      <c r="AJ128" s="27">
        <v>97.677040928104532</v>
      </c>
      <c r="AK128" s="27">
        <v>69.244934299158459</v>
      </c>
      <c r="AL128" s="27">
        <v>166.92197522726298</v>
      </c>
      <c r="AM128" s="27">
        <v>194.9067</v>
      </c>
      <c r="AN128" s="27">
        <v>48.67</v>
      </c>
      <c r="AO128" s="30">
        <v>2.91</v>
      </c>
      <c r="AP128" s="27">
        <v>193.5</v>
      </c>
      <c r="AQ128" s="27">
        <v>120.67</v>
      </c>
      <c r="AR128" s="27">
        <v>83</v>
      </c>
      <c r="AS128" s="27">
        <v>9.49</v>
      </c>
      <c r="AT128" s="27">
        <v>490.53</v>
      </c>
      <c r="AU128" s="27">
        <v>4.79</v>
      </c>
      <c r="AV128" s="27">
        <v>9.49</v>
      </c>
      <c r="AW128" s="27">
        <v>4.04</v>
      </c>
      <c r="AX128" s="27">
        <v>17.5</v>
      </c>
      <c r="AY128" s="27">
        <v>28.25</v>
      </c>
      <c r="AZ128" s="27">
        <v>1.73</v>
      </c>
      <c r="BA128" s="27">
        <v>0.99</v>
      </c>
      <c r="BB128" s="27">
        <v>17.2</v>
      </c>
      <c r="BC128" s="27">
        <v>20.09</v>
      </c>
      <c r="BD128" s="27">
        <v>24.45</v>
      </c>
      <c r="BE128" s="27">
        <v>28.48</v>
      </c>
      <c r="BF128" s="27">
        <v>58.32</v>
      </c>
      <c r="BG128" s="27">
        <v>4.0783333333333331</v>
      </c>
      <c r="BH128" s="27">
        <v>6.49</v>
      </c>
      <c r="BI128" s="27">
        <v>10</v>
      </c>
      <c r="BJ128" s="27">
        <v>2.17</v>
      </c>
      <c r="BK128" s="27">
        <v>49.5</v>
      </c>
      <c r="BL128" s="27">
        <v>8.32</v>
      </c>
      <c r="BM128" s="27">
        <v>11.32</v>
      </c>
    </row>
    <row r="129" spans="1:65" x14ac:dyDescent="0.2">
      <c r="A129" s="13">
        <v>4831180640</v>
      </c>
      <c r="B129" t="s">
        <v>605</v>
      </c>
      <c r="C129" t="s">
        <v>632</v>
      </c>
      <c r="D129" t="s">
        <v>633</v>
      </c>
      <c r="E129" s="27">
        <v>13.82</v>
      </c>
      <c r="F129" s="27">
        <v>4.37</v>
      </c>
      <c r="G129" s="27">
        <v>4.12</v>
      </c>
      <c r="H129" s="27">
        <v>1.18</v>
      </c>
      <c r="I129" s="27">
        <v>1.1399999999999999</v>
      </c>
      <c r="J129" s="27">
        <v>1.94</v>
      </c>
      <c r="K129" s="27">
        <v>1.85</v>
      </c>
      <c r="L129" s="27">
        <v>1.29</v>
      </c>
      <c r="M129" s="27">
        <v>3.68</v>
      </c>
      <c r="N129" s="27">
        <v>2.33</v>
      </c>
      <c r="O129" s="27">
        <v>0.44</v>
      </c>
      <c r="P129" s="27">
        <v>1.65</v>
      </c>
      <c r="Q129" s="27">
        <v>3.5</v>
      </c>
      <c r="R129" s="27">
        <v>4.0999999999999996</v>
      </c>
      <c r="S129" s="27">
        <v>4.32</v>
      </c>
      <c r="T129" s="27">
        <v>2.1</v>
      </c>
      <c r="U129" s="27">
        <v>3.75</v>
      </c>
      <c r="V129" s="27">
        <v>1.1499999999999999</v>
      </c>
      <c r="W129" s="27">
        <v>1.85</v>
      </c>
      <c r="X129" s="27">
        <v>1.78</v>
      </c>
      <c r="Y129" s="27">
        <v>18.420000000000002</v>
      </c>
      <c r="Z129" s="27">
        <v>4.5</v>
      </c>
      <c r="AA129" s="27">
        <v>2.65</v>
      </c>
      <c r="AB129" s="27">
        <v>1.19</v>
      </c>
      <c r="AC129" s="27">
        <v>2.99</v>
      </c>
      <c r="AD129" s="27">
        <v>1.74</v>
      </c>
      <c r="AE129" s="29">
        <v>935.38</v>
      </c>
      <c r="AF129" s="29">
        <v>391478</v>
      </c>
      <c r="AG129" s="25">
        <v>3.583333333333552</v>
      </c>
      <c r="AH129" s="29">
        <v>1332.1291656976694</v>
      </c>
      <c r="AI129" s="27" t="s">
        <v>869</v>
      </c>
      <c r="AJ129" s="27">
        <v>94.865426749999997</v>
      </c>
      <c r="AK129" s="27">
        <v>51.150587789389128</v>
      </c>
      <c r="AL129" s="27">
        <v>146.01601453938912</v>
      </c>
      <c r="AM129" s="27">
        <v>189.07140000000001</v>
      </c>
      <c r="AN129" s="27">
        <v>44.41</v>
      </c>
      <c r="AO129" s="30">
        <v>2.802</v>
      </c>
      <c r="AP129" s="27">
        <v>121</v>
      </c>
      <c r="AQ129" s="27">
        <v>114.01</v>
      </c>
      <c r="AR129" s="27">
        <v>97</v>
      </c>
      <c r="AS129" s="27">
        <v>8.56</v>
      </c>
      <c r="AT129" s="27">
        <v>446.69</v>
      </c>
      <c r="AU129" s="27">
        <v>4.49</v>
      </c>
      <c r="AV129" s="27">
        <v>9.73</v>
      </c>
      <c r="AW129" s="27">
        <v>4.2699999999999996</v>
      </c>
      <c r="AX129" s="27">
        <v>17.399999999999999</v>
      </c>
      <c r="AY129" s="27">
        <v>49</v>
      </c>
      <c r="AZ129" s="27">
        <v>2.61</v>
      </c>
      <c r="BA129" s="27">
        <v>1.03</v>
      </c>
      <c r="BB129" s="27">
        <v>13.87</v>
      </c>
      <c r="BC129" s="27">
        <v>38.5</v>
      </c>
      <c r="BD129" s="27">
        <v>28.5</v>
      </c>
      <c r="BE129" s="27">
        <v>39.6</v>
      </c>
      <c r="BF129" s="27">
        <v>80</v>
      </c>
      <c r="BG129" s="27">
        <v>7.9899999999999993</v>
      </c>
      <c r="BH129" s="27">
        <v>10.14</v>
      </c>
      <c r="BI129" s="27">
        <v>18.329999999999998</v>
      </c>
      <c r="BJ129" s="27">
        <v>3.28</v>
      </c>
      <c r="BK129" s="27">
        <v>52.9</v>
      </c>
      <c r="BL129" s="27">
        <v>9.73</v>
      </c>
      <c r="BM129" s="27">
        <v>9.27</v>
      </c>
    </row>
    <row r="130" spans="1:65" x14ac:dyDescent="0.2">
      <c r="A130" s="13">
        <v>2733460511</v>
      </c>
      <c r="B130" t="s">
        <v>434</v>
      </c>
      <c r="C130" t="s">
        <v>437</v>
      </c>
      <c r="D130" t="s">
        <v>438</v>
      </c>
      <c r="E130" s="27">
        <v>13.8</v>
      </c>
      <c r="F130" s="27">
        <v>4.5599999999999996</v>
      </c>
      <c r="G130" s="27">
        <v>4.59</v>
      </c>
      <c r="H130" s="27">
        <v>1.93</v>
      </c>
      <c r="I130" s="27">
        <v>1.1200000000000001</v>
      </c>
      <c r="J130" s="27">
        <v>2.23</v>
      </c>
      <c r="K130" s="27">
        <v>1.81</v>
      </c>
      <c r="L130" s="27">
        <v>2.25</v>
      </c>
      <c r="M130" s="27">
        <v>3.96</v>
      </c>
      <c r="N130" s="27">
        <v>3.14</v>
      </c>
      <c r="O130" s="27">
        <v>0.6</v>
      </c>
      <c r="P130" s="27">
        <v>1.6</v>
      </c>
      <c r="Q130" s="27">
        <v>2.61</v>
      </c>
      <c r="R130" s="27">
        <v>3.74</v>
      </c>
      <c r="S130" s="27">
        <v>4.68</v>
      </c>
      <c r="T130" s="27">
        <v>2.2999999999999998</v>
      </c>
      <c r="U130" s="27">
        <v>3.82</v>
      </c>
      <c r="V130" s="27">
        <v>1.28</v>
      </c>
      <c r="W130" s="27">
        <v>2.2400000000000002</v>
      </c>
      <c r="X130" s="27">
        <v>1.89</v>
      </c>
      <c r="Y130" s="27">
        <v>21.86</v>
      </c>
      <c r="Z130" s="27">
        <v>3.96</v>
      </c>
      <c r="AA130" s="27">
        <v>2.4900000000000002</v>
      </c>
      <c r="AB130" s="27">
        <v>1.58</v>
      </c>
      <c r="AC130" s="27">
        <v>3.59</v>
      </c>
      <c r="AD130" s="27">
        <v>1.84</v>
      </c>
      <c r="AE130" s="29">
        <v>1301</v>
      </c>
      <c r="AF130" s="29">
        <v>399420</v>
      </c>
      <c r="AG130" s="25">
        <v>3.7960000000000917</v>
      </c>
      <c r="AH130" s="29">
        <v>1395.163098363641</v>
      </c>
      <c r="AI130" s="27" t="s">
        <v>869</v>
      </c>
      <c r="AJ130" s="27">
        <v>100.28299559733459</v>
      </c>
      <c r="AK130" s="27">
        <v>73.714084586402009</v>
      </c>
      <c r="AL130" s="27">
        <v>173.99708018373661</v>
      </c>
      <c r="AM130" s="27">
        <v>185.32454999999999</v>
      </c>
      <c r="AN130" s="27">
        <v>61.98</v>
      </c>
      <c r="AO130" s="30">
        <v>3.27</v>
      </c>
      <c r="AP130" s="27">
        <v>100.41</v>
      </c>
      <c r="AQ130" s="27">
        <v>156.82</v>
      </c>
      <c r="AR130" s="27">
        <v>85.51</v>
      </c>
      <c r="AS130" s="27">
        <v>10.32</v>
      </c>
      <c r="AT130" s="27">
        <v>441.36</v>
      </c>
      <c r="AU130" s="27">
        <v>3.91</v>
      </c>
      <c r="AV130" s="27">
        <v>13</v>
      </c>
      <c r="AW130" s="27">
        <v>4.4400000000000004</v>
      </c>
      <c r="AX130" s="27">
        <v>25.59</v>
      </c>
      <c r="AY130" s="27">
        <v>37.07</v>
      </c>
      <c r="AZ130" s="27">
        <v>3.21</v>
      </c>
      <c r="BA130" s="27">
        <v>1.1399999999999999</v>
      </c>
      <c r="BB130" s="27">
        <v>15.21</v>
      </c>
      <c r="BC130" s="27">
        <v>35.07</v>
      </c>
      <c r="BD130" s="27">
        <v>32.96</v>
      </c>
      <c r="BE130" s="27">
        <v>42.88</v>
      </c>
      <c r="BF130" s="27">
        <v>75.900000000000006</v>
      </c>
      <c r="BG130" s="27">
        <v>14.083333333333334</v>
      </c>
      <c r="BH130" s="27">
        <v>10.220000000000001</v>
      </c>
      <c r="BI130" s="27">
        <v>31.45</v>
      </c>
      <c r="BJ130" s="27">
        <v>3.31</v>
      </c>
      <c r="BK130" s="27">
        <v>62.44</v>
      </c>
      <c r="BL130" s="27">
        <v>9</v>
      </c>
      <c r="BM130" s="27">
        <v>8.92</v>
      </c>
    </row>
    <row r="131" spans="1:65" x14ac:dyDescent="0.2">
      <c r="A131" s="13">
        <v>4046140800</v>
      </c>
      <c r="B131" t="s">
        <v>542</v>
      </c>
      <c r="C131" t="s">
        <v>554</v>
      </c>
      <c r="D131" t="s">
        <v>556</v>
      </c>
      <c r="E131" s="27">
        <v>13.8</v>
      </c>
      <c r="F131" s="27">
        <v>4.13</v>
      </c>
      <c r="G131" s="27">
        <v>4.3499999999999996</v>
      </c>
      <c r="H131" s="27">
        <v>1.29</v>
      </c>
      <c r="I131" s="27">
        <v>1.1100000000000001</v>
      </c>
      <c r="J131" s="27">
        <v>2.34</v>
      </c>
      <c r="K131" s="27">
        <v>1.47</v>
      </c>
      <c r="L131" s="27">
        <v>0.98</v>
      </c>
      <c r="M131" s="27">
        <v>4.0199999999999996</v>
      </c>
      <c r="N131" s="27">
        <v>2.75</v>
      </c>
      <c r="O131" s="27">
        <v>0.56999999999999995</v>
      </c>
      <c r="P131" s="27">
        <v>1.92</v>
      </c>
      <c r="Q131" s="27">
        <v>3.89</v>
      </c>
      <c r="R131" s="27">
        <v>3.65</v>
      </c>
      <c r="S131" s="27">
        <v>4.45</v>
      </c>
      <c r="T131" s="27">
        <v>2.12</v>
      </c>
      <c r="U131" s="27">
        <v>3.62</v>
      </c>
      <c r="V131" s="27">
        <v>1.23</v>
      </c>
      <c r="W131" s="27">
        <v>1.74</v>
      </c>
      <c r="X131" s="27">
        <v>1.81</v>
      </c>
      <c r="Y131" s="27">
        <v>20.170000000000002</v>
      </c>
      <c r="Z131" s="27">
        <v>5.01</v>
      </c>
      <c r="AA131" s="27">
        <v>2.73</v>
      </c>
      <c r="AB131" s="27">
        <v>1.27</v>
      </c>
      <c r="AC131" s="27">
        <v>2.63</v>
      </c>
      <c r="AD131" s="27">
        <v>2.04</v>
      </c>
      <c r="AE131" s="29">
        <v>789.75</v>
      </c>
      <c r="AF131" s="29">
        <v>301087</v>
      </c>
      <c r="AG131" s="25">
        <v>3.3793333333332871</v>
      </c>
      <c r="AH131" s="29">
        <v>998.86239961614638</v>
      </c>
      <c r="AI131" s="27" t="s">
        <v>869</v>
      </c>
      <c r="AJ131" s="27">
        <v>85.416919773185512</v>
      </c>
      <c r="AK131" s="27">
        <v>65.361613019361741</v>
      </c>
      <c r="AL131" s="27">
        <v>150.77853279254725</v>
      </c>
      <c r="AM131" s="27">
        <v>192.54179999999999</v>
      </c>
      <c r="AN131" s="27">
        <v>56.8</v>
      </c>
      <c r="AO131" s="30">
        <v>2.8159999999999998</v>
      </c>
      <c r="AP131" s="27">
        <v>102</v>
      </c>
      <c r="AQ131" s="27">
        <v>128.66999999999999</v>
      </c>
      <c r="AR131" s="27">
        <v>100.25</v>
      </c>
      <c r="AS131" s="27">
        <v>9.61</v>
      </c>
      <c r="AT131" s="27">
        <v>470.09</v>
      </c>
      <c r="AU131" s="27">
        <v>4.3899999999999997</v>
      </c>
      <c r="AV131" s="27">
        <v>11.46</v>
      </c>
      <c r="AW131" s="27">
        <v>4.62</v>
      </c>
      <c r="AX131" s="27">
        <v>19.329999999999998</v>
      </c>
      <c r="AY131" s="27">
        <v>46.33</v>
      </c>
      <c r="AZ131" s="27">
        <v>1.74</v>
      </c>
      <c r="BA131" s="27">
        <v>0.98</v>
      </c>
      <c r="BB131" s="27">
        <v>14.09</v>
      </c>
      <c r="BC131" s="27">
        <v>25.1</v>
      </c>
      <c r="BD131" s="27">
        <v>22.42</v>
      </c>
      <c r="BE131" s="27">
        <v>27.03</v>
      </c>
      <c r="BF131" s="27">
        <v>92.33</v>
      </c>
      <c r="BG131" s="27">
        <v>8.3291666666666675</v>
      </c>
      <c r="BH131" s="27">
        <v>9.84</v>
      </c>
      <c r="BI131" s="27">
        <v>15.2</v>
      </c>
      <c r="BJ131" s="27">
        <v>2.4900000000000002</v>
      </c>
      <c r="BK131" s="27">
        <v>63.4</v>
      </c>
      <c r="BL131" s="27">
        <v>9.49</v>
      </c>
      <c r="BM131" s="27">
        <v>9.2899999999999991</v>
      </c>
    </row>
    <row r="132" spans="1:65" x14ac:dyDescent="0.2">
      <c r="A132" s="13">
        <v>2243340800</v>
      </c>
      <c r="B132" t="s">
        <v>397</v>
      </c>
      <c r="C132" t="s">
        <v>413</v>
      </c>
      <c r="D132" t="s">
        <v>414</v>
      </c>
      <c r="E132" s="27">
        <v>13.75</v>
      </c>
      <c r="F132" s="27">
        <v>4.9800000000000004</v>
      </c>
      <c r="G132" s="27">
        <v>4.87</v>
      </c>
      <c r="H132" s="27">
        <v>1.1000000000000001</v>
      </c>
      <c r="I132" s="27">
        <v>1.17</v>
      </c>
      <c r="J132" s="27">
        <v>2.5099999999999998</v>
      </c>
      <c r="K132" s="27">
        <v>1.8</v>
      </c>
      <c r="L132" s="27">
        <v>1.02</v>
      </c>
      <c r="M132" s="27">
        <v>3.79</v>
      </c>
      <c r="N132" s="27">
        <v>2.42</v>
      </c>
      <c r="O132" s="27">
        <v>0.56999999999999995</v>
      </c>
      <c r="P132" s="27">
        <v>1.79</v>
      </c>
      <c r="Q132" s="27">
        <v>4.07</v>
      </c>
      <c r="R132" s="27">
        <v>3.68</v>
      </c>
      <c r="S132" s="27">
        <v>4.72</v>
      </c>
      <c r="T132" s="27">
        <v>2.25</v>
      </c>
      <c r="U132" s="27">
        <v>4.67</v>
      </c>
      <c r="V132" s="27">
        <v>1.34</v>
      </c>
      <c r="W132" s="27">
        <v>1.89</v>
      </c>
      <c r="X132" s="27">
        <v>1.9</v>
      </c>
      <c r="Y132" s="27">
        <v>20.79</v>
      </c>
      <c r="Z132" s="27">
        <v>4.88</v>
      </c>
      <c r="AA132" s="27">
        <v>2.94</v>
      </c>
      <c r="AB132" s="27">
        <v>1.36</v>
      </c>
      <c r="AC132" s="27">
        <v>3.05</v>
      </c>
      <c r="AD132" s="27">
        <v>2.12</v>
      </c>
      <c r="AE132" s="29">
        <v>1040.67</v>
      </c>
      <c r="AF132" s="29">
        <v>301380</v>
      </c>
      <c r="AG132" s="25">
        <v>3.7450000000002341</v>
      </c>
      <c r="AH132" s="29">
        <v>1046.1621270175337</v>
      </c>
      <c r="AI132" s="27" t="s">
        <v>869</v>
      </c>
      <c r="AJ132" s="27">
        <v>80.817325583333329</v>
      </c>
      <c r="AK132" s="27">
        <v>56.330855559316113</v>
      </c>
      <c r="AL132" s="27">
        <v>137.14818114264943</v>
      </c>
      <c r="AM132" s="27">
        <v>184.52205000000001</v>
      </c>
      <c r="AN132" s="27">
        <v>55.5</v>
      </c>
      <c r="AO132" s="30">
        <v>3.0179999999999998</v>
      </c>
      <c r="AP132" s="27">
        <v>132</v>
      </c>
      <c r="AQ132" s="27">
        <v>112</v>
      </c>
      <c r="AR132" s="27">
        <v>115</v>
      </c>
      <c r="AS132" s="27">
        <v>10.07</v>
      </c>
      <c r="AT132" s="27">
        <v>489</v>
      </c>
      <c r="AU132" s="27">
        <v>4.29</v>
      </c>
      <c r="AV132" s="27">
        <v>11.49</v>
      </c>
      <c r="AW132" s="27">
        <v>3.99</v>
      </c>
      <c r="AX132" s="27">
        <v>22</v>
      </c>
      <c r="AY132" s="27">
        <v>40</v>
      </c>
      <c r="AZ132" s="27">
        <v>2.89</v>
      </c>
      <c r="BA132" s="27">
        <v>1.19</v>
      </c>
      <c r="BB132" s="27">
        <v>13.99</v>
      </c>
      <c r="BC132" s="27">
        <v>40</v>
      </c>
      <c r="BD132" s="27">
        <v>28.99</v>
      </c>
      <c r="BE132" s="27">
        <v>35.99</v>
      </c>
      <c r="BF132" s="27">
        <v>107.67</v>
      </c>
      <c r="BG132" s="27">
        <v>8.25</v>
      </c>
      <c r="BH132" s="27">
        <v>12</v>
      </c>
      <c r="BI132" s="27">
        <v>15</v>
      </c>
      <c r="BJ132" s="27">
        <v>3.99</v>
      </c>
      <c r="BK132" s="27">
        <v>49</v>
      </c>
      <c r="BL132" s="27">
        <v>10</v>
      </c>
      <c r="BM132" s="27">
        <v>11.99</v>
      </c>
    </row>
    <row r="133" spans="1:65" x14ac:dyDescent="0.2">
      <c r="A133" s="13">
        <v>3716740755</v>
      </c>
      <c r="B133" t="s">
        <v>507</v>
      </c>
      <c r="C133" t="s">
        <v>510</v>
      </c>
      <c r="D133" t="s">
        <v>512</v>
      </c>
      <c r="E133" s="27">
        <v>13.74</v>
      </c>
      <c r="F133" s="27">
        <v>4.5</v>
      </c>
      <c r="G133" s="27">
        <v>5.04</v>
      </c>
      <c r="H133" s="27">
        <v>1.18</v>
      </c>
      <c r="I133" s="27">
        <v>1.1599999999999999</v>
      </c>
      <c r="J133" s="27">
        <v>1.89</v>
      </c>
      <c r="K133" s="27">
        <v>1.74</v>
      </c>
      <c r="L133" s="27">
        <v>1.1399999999999999</v>
      </c>
      <c r="M133" s="27">
        <v>4.1100000000000003</v>
      </c>
      <c r="N133" s="27">
        <v>3.26</v>
      </c>
      <c r="O133" s="27">
        <v>0.49</v>
      </c>
      <c r="P133" s="27">
        <v>1.57</v>
      </c>
      <c r="Q133" s="27">
        <v>3.89</v>
      </c>
      <c r="R133" s="27">
        <v>4.28</v>
      </c>
      <c r="S133" s="27">
        <v>4.49</v>
      </c>
      <c r="T133" s="27">
        <v>3.11</v>
      </c>
      <c r="U133" s="27">
        <v>3.91</v>
      </c>
      <c r="V133" s="27">
        <v>1.44</v>
      </c>
      <c r="W133" s="27">
        <v>1.98</v>
      </c>
      <c r="X133" s="27">
        <v>1.88</v>
      </c>
      <c r="Y133" s="27">
        <v>19.440000000000001</v>
      </c>
      <c r="Z133" s="27">
        <v>3.75</v>
      </c>
      <c r="AA133" s="27">
        <v>3.26</v>
      </c>
      <c r="AB133" s="27">
        <v>1.1399999999999999</v>
      </c>
      <c r="AC133" s="27">
        <v>3.69</v>
      </c>
      <c r="AD133" s="27">
        <v>2.29</v>
      </c>
      <c r="AE133" s="29">
        <v>1383.6</v>
      </c>
      <c r="AF133" s="29">
        <v>316750</v>
      </c>
      <c r="AG133" s="25">
        <v>3.5000000000004956</v>
      </c>
      <c r="AH133" s="29">
        <v>1066.7617864759045</v>
      </c>
      <c r="AI133" s="27" t="s">
        <v>869</v>
      </c>
      <c r="AJ133" s="27">
        <v>100.04555572500003</v>
      </c>
      <c r="AK133" s="27">
        <v>69.566259218885605</v>
      </c>
      <c r="AL133" s="27">
        <v>169.61181494388563</v>
      </c>
      <c r="AM133" s="27">
        <v>173.97704999999999</v>
      </c>
      <c r="AN133" s="27">
        <v>44.99</v>
      </c>
      <c r="AO133" s="30">
        <v>3.11</v>
      </c>
      <c r="AP133" s="27">
        <v>99</v>
      </c>
      <c r="AQ133" s="27">
        <v>105</v>
      </c>
      <c r="AR133" s="27">
        <v>105</v>
      </c>
      <c r="AS133" s="27">
        <v>10.49</v>
      </c>
      <c r="AT133" s="27">
        <v>415.16</v>
      </c>
      <c r="AU133" s="27">
        <v>4.49</v>
      </c>
      <c r="AV133" s="27">
        <v>13.69</v>
      </c>
      <c r="AW133" s="27">
        <v>4.3899999999999997</v>
      </c>
      <c r="AX133" s="27">
        <v>21</v>
      </c>
      <c r="AY133" s="27">
        <v>25</v>
      </c>
      <c r="AZ133" s="27">
        <v>2.59</v>
      </c>
      <c r="BA133" s="27">
        <v>1.59</v>
      </c>
      <c r="BB133" s="27">
        <v>15</v>
      </c>
      <c r="BC133" s="27">
        <v>19.989999999999998</v>
      </c>
      <c r="BD133" s="27">
        <v>21.99</v>
      </c>
      <c r="BE133" s="27">
        <v>35</v>
      </c>
      <c r="BF133" s="27">
        <v>75</v>
      </c>
      <c r="BG133" s="27">
        <v>10.416666666666666</v>
      </c>
      <c r="BH133" s="27">
        <v>10.75</v>
      </c>
      <c r="BI133" s="27">
        <v>10</v>
      </c>
      <c r="BJ133" s="27">
        <v>4.75</v>
      </c>
      <c r="BK133" s="27">
        <v>75</v>
      </c>
      <c r="BL133" s="27">
        <v>15.49</v>
      </c>
      <c r="BM133" s="27">
        <v>11.99</v>
      </c>
    </row>
    <row r="134" spans="1:65" x14ac:dyDescent="0.2">
      <c r="A134" s="13">
        <v>2210780100</v>
      </c>
      <c r="B134" t="s">
        <v>397</v>
      </c>
      <c r="C134" t="s">
        <v>398</v>
      </c>
      <c r="D134" t="s">
        <v>399</v>
      </c>
      <c r="E134" s="27">
        <v>13.74</v>
      </c>
      <c r="F134" s="27">
        <v>4.49</v>
      </c>
      <c r="G134" s="27">
        <v>4.6399999999999997</v>
      </c>
      <c r="H134" s="27">
        <v>1.2</v>
      </c>
      <c r="I134" s="27">
        <v>1</v>
      </c>
      <c r="J134" s="27">
        <v>2.27</v>
      </c>
      <c r="K134" s="27">
        <v>1.85</v>
      </c>
      <c r="L134" s="27">
        <v>0.93</v>
      </c>
      <c r="M134" s="27">
        <v>3.62</v>
      </c>
      <c r="N134" s="27">
        <v>2.61</v>
      </c>
      <c r="O134" s="27">
        <v>0.53</v>
      </c>
      <c r="P134" s="27">
        <v>1.76</v>
      </c>
      <c r="Q134" s="27">
        <v>3.94</v>
      </c>
      <c r="R134" s="27">
        <v>3.65</v>
      </c>
      <c r="S134" s="27">
        <v>4.41</v>
      </c>
      <c r="T134" s="27">
        <v>1.99</v>
      </c>
      <c r="U134" s="27">
        <v>4.08</v>
      </c>
      <c r="V134" s="27">
        <v>1.21</v>
      </c>
      <c r="W134" s="27">
        <v>1.68</v>
      </c>
      <c r="X134" s="27">
        <v>1.83</v>
      </c>
      <c r="Y134" s="27">
        <v>20.04</v>
      </c>
      <c r="Z134" s="27">
        <v>4.4800000000000004</v>
      </c>
      <c r="AA134" s="27">
        <v>2.84</v>
      </c>
      <c r="AB134" s="27">
        <v>1.25</v>
      </c>
      <c r="AC134" s="27">
        <v>2.86</v>
      </c>
      <c r="AD134" s="27">
        <v>2.16</v>
      </c>
      <c r="AE134" s="29">
        <v>888.5</v>
      </c>
      <c r="AF134" s="29">
        <v>367280</v>
      </c>
      <c r="AG134" s="25">
        <v>3.7499999999999978</v>
      </c>
      <c r="AH134" s="29">
        <v>1275.6982085445827</v>
      </c>
      <c r="AI134" s="27">
        <v>188.17381336224045</v>
      </c>
      <c r="AJ134" s="27" t="s">
        <v>869</v>
      </c>
      <c r="AK134" s="27" t="s">
        <v>869</v>
      </c>
      <c r="AL134" s="27">
        <v>188.17381336224045</v>
      </c>
      <c r="AM134" s="27">
        <v>184.52205000000001</v>
      </c>
      <c r="AN134" s="27">
        <v>51.48</v>
      </c>
      <c r="AO134" s="30">
        <v>3.0819999999999999</v>
      </c>
      <c r="AP134" s="27">
        <v>100</v>
      </c>
      <c r="AQ134" s="27">
        <v>75</v>
      </c>
      <c r="AR134" s="27">
        <v>107.5</v>
      </c>
      <c r="AS134" s="27">
        <v>10.44</v>
      </c>
      <c r="AT134" s="27">
        <v>531.29999999999995</v>
      </c>
      <c r="AU134" s="27">
        <v>3.79</v>
      </c>
      <c r="AV134" s="27">
        <v>7.99</v>
      </c>
      <c r="AW134" s="27">
        <v>4.4400000000000004</v>
      </c>
      <c r="AX134" s="27">
        <v>15.83</v>
      </c>
      <c r="AY134" s="27">
        <v>36.67</v>
      </c>
      <c r="AZ134" s="27">
        <v>1.68</v>
      </c>
      <c r="BA134" s="27">
        <v>1.1100000000000001</v>
      </c>
      <c r="BB134" s="27">
        <v>14.65</v>
      </c>
      <c r="BC134" s="27">
        <v>28.88</v>
      </c>
      <c r="BD134" s="27">
        <v>15.98</v>
      </c>
      <c r="BE134" s="27">
        <v>32</v>
      </c>
      <c r="BF134" s="27">
        <v>91</v>
      </c>
      <c r="BG134" s="27">
        <v>8.3333333333333339</v>
      </c>
      <c r="BH134" s="27">
        <v>9.8000000000000007</v>
      </c>
      <c r="BI134" s="27">
        <v>13.5</v>
      </c>
      <c r="BJ134" s="27">
        <v>3.13</v>
      </c>
      <c r="BK134" s="27">
        <v>56</v>
      </c>
      <c r="BL134" s="27">
        <v>9.49</v>
      </c>
      <c r="BM134" s="27">
        <v>9.74</v>
      </c>
    </row>
    <row r="135" spans="1:65" x14ac:dyDescent="0.2">
      <c r="A135" s="13">
        <v>527860600</v>
      </c>
      <c r="B135" t="s">
        <v>225</v>
      </c>
      <c r="C135" t="s">
        <v>230</v>
      </c>
      <c r="D135" t="s">
        <v>231</v>
      </c>
      <c r="E135" s="27">
        <v>13.74</v>
      </c>
      <c r="F135" s="27">
        <v>4.25</v>
      </c>
      <c r="G135" s="27">
        <v>4.3899999999999997</v>
      </c>
      <c r="H135" s="27">
        <v>1.43</v>
      </c>
      <c r="I135" s="27">
        <v>0.99</v>
      </c>
      <c r="J135" s="27">
        <v>1.85</v>
      </c>
      <c r="K135" s="27">
        <v>1.78</v>
      </c>
      <c r="L135" s="27">
        <v>1.06</v>
      </c>
      <c r="M135" s="27">
        <v>3.65</v>
      </c>
      <c r="N135" s="27">
        <v>3.03</v>
      </c>
      <c r="O135" s="27">
        <v>0.52</v>
      </c>
      <c r="P135" s="27">
        <v>1.84</v>
      </c>
      <c r="Q135" s="27">
        <v>3.54</v>
      </c>
      <c r="R135" s="27">
        <v>3.46</v>
      </c>
      <c r="S135" s="27">
        <v>4.24</v>
      </c>
      <c r="T135" s="27">
        <v>2.2799999999999998</v>
      </c>
      <c r="U135" s="27">
        <v>4.1500000000000004</v>
      </c>
      <c r="V135" s="27">
        <v>1.19</v>
      </c>
      <c r="W135" s="27">
        <v>1.85</v>
      </c>
      <c r="X135" s="27">
        <v>1.79</v>
      </c>
      <c r="Y135" s="27">
        <v>19.989999999999998</v>
      </c>
      <c r="Z135" s="27">
        <v>3.96</v>
      </c>
      <c r="AA135" s="27">
        <v>2.87</v>
      </c>
      <c r="AB135" s="27">
        <v>0.89</v>
      </c>
      <c r="AC135" s="27">
        <v>2.62</v>
      </c>
      <c r="AD135" s="27">
        <v>2.0099999999999998</v>
      </c>
      <c r="AE135" s="29">
        <v>836.67</v>
      </c>
      <c r="AF135" s="29">
        <v>339699</v>
      </c>
      <c r="AG135" s="25">
        <v>3.6250000000001741</v>
      </c>
      <c r="AH135" s="29">
        <v>1161.9012843422508</v>
      </c>
      <c r="AI135" s="27" t="s">
        <v>869</v>
      </c>
      <c r="AJ135" s="27">
        <v>63.891828966357963</v>
      </c>
      <c r="AK135" s="27">
        <v>83.523391059288471</v>
      </c>
      <c r="AL135" s="27">
        <v>147.41522002564642</v>
      </c>
      <c r="AM135" s="27">
        <v>200.89755</v>
      </c>
      <c r="AN135" s="27">
        <v>53.83</v>
      </c>
      <c r="AO135" s="30">
        <v>2.8929999999999998</v>
      </c>
      <c r="AP135" s="27">
        <v>100</v>
      </c>
      <c r="AQ135" s="27">
        <v>107.33</v>
      </c>
      <c r="AR135" s="27">
        <v>72</v>
      </c>
      <c r="AS135" s="27">
        <v>9.26</v>
      </c>
      <c r="AT135" s="27">
        <v>336.15</v>
      </c>
      <c r="AU135" s="27">
        <v>4.41</v>
      </c>
      <c r="AV135" s="27">
        <v>10.29</v>
      </c>
      <c r="AW135" s="27">
        <v>4.6399999999999997</v>
      </c>
      <c r="AX135" s="27">
        <v>16.670000000000002</v>
      </c>
      <c r="AY135" s="27">
        <v>20</v>
      </c>
      <c r="AZ135" s="27">
        <v>1.66</v>
      </c>
      <c r="BA135" s="27">
        <v>0.98</v>
      </c>
      <c r="BB135" s="27">
        <v>12.45</v>
      </c>
      <c r="BC135" s="27">
        <v>42.8</v>
      </c>
      <c r="BD135" s="27">
        <v>30.99</v>
      </c>
      <c r="BE135" s="27">
        <v>39.130000000000003</v>
      </c>
      <c r="BF135" s="27">
        <v>102.5</v>
      </c>
      <c r="BG135" s="27">
        <v>34</v>
      </c>
      <c r="BH135" s="27">
        <v>11.94</v>
      </c>
      <c r="BI135" s="27">
        <v>14</v>
      </c>
      <c r="BJ135" s="27">
        <v>3.99</v>
      </c>
      <c r="BK135" s="27">
        <v>46.98</v>
      </c>
      <c r="BL135" s="27">
        <v>10.25</v>
      </c>
      <c r="BM135" s="27">
        <v>9.98</v>
      </c>
    </row>
    <row r="136" spans="1:65" x14ac:dyDescent="0.2">
      <c r="A136" s="13">
        <v>2226380365</v>
      </c>
      <c r="B136" t="s">
        <v>397</v>
      </c>
      <c r="C136" t="s">
        <v>402</v>
      </c>
      <c r="D136" t="s">
        <v>403</v>
      </c>
      <c r="E136" s="27">
        <v>13.73</v>
      </c>
      <c r="F136" s="27">
        <v>5.35</v>
      </c>
      <c r="G136" s="27">
        <v>4.6500000000000004</v>
      </c>
      <c r="H136" s="27">
        <v>1.17</v>
      </c>
      <c r="I136" s="27">
        <v>0.95</v>
      </c>
      <c r="J136" s="27">
        <v>2.27</v>
      </c>
      <c r="K136" s="27">
        <v>1.66</v>
      </c>
      <c r="L136" s="27">
        <v>1.79</v>
      </c>
      <c r="M136" s="27">
        <v>3.73</v>
      </c>
      <c r="N136" s="27">
        <v>3.18</v>
      </c>
      <c r="O136" s="27">
        <v>0.59</v>
      </c>
      <c r="P136" s="27">
        <v>1.74</v>
      </c>
      <c r="Q136" s="27">
        <v>3.37</v>
      </c>
      <c r="R136" s="27">
        <v>4.24</v>
      </c>
      <c r="S136" s="27">
        <v>4.04</v>
      </c>
      <c r="T136" s="27">
        <v>2.38</v>
      </c>
      <c r="U136" s="27">
        <v>4.47</v>
      </c>
      <c r="V136" s="27">
        <v>1.24</v>
      </c>
      <c r="W136" s="27">
        <v>2.11</v>
      </c>
      <c r="X136" s="27">
        <v>2.62</v>
      </c>
      <c r="Y136" s="27">
        <v>21.01</v>
      </c>
      <c r="Z136" s="27">
        <v>5.77</v>
      </c>
      <c r="AA136" s="27">
        <v>2.59</v>
      </c>
      <c r="AB136" s="27">
        <v>1.1200000000000001</v>
      </c>
      <c r="AC136" s="27">
        <v>2.75</v>
      </c>
      <c r="AD136" s="27">
        <v>1.99</v>
      </c>
      <c r="AE136" s="29">
        <v>1212.5</v>
      </c>
      <c r="AF136" s="29">
        <v>414038</v>
      </c>
      <c r="AG136" s="25">
        <v>3.7499999999999729</v>
      </c>
      <c r="AH136" s="29">
        <v>1438.1058997750501</v>
      </c>
      <c r="AI136" s="27" t="s">
        <v>869</v>
      </c>
      <c r="AJ136" s="27">
        <v>137.29197265612021</v>
      </c>
      <c r="AK136" s="27">
        <v>31.962656647359111</v>
      </c>
      <c r="AL136" s="27">
        <v>169.25462930347931</v>
      </c>
      <c r="AM136" s="27">
        <v>184.52205000000001</v>
      </c>
      <c r="AN136" s="27">
        <v>61.98</v>
      </c>
      <c r="AO136" s="30">
        <v>3.1179999999999999</v>
      </c>
      <c r="AP136" s="27">
        <v>105</v>
      </c>
      <c r="AQ136" s="27">
        <v>100</v>
      </c>
      <c r="AR136" s="27">
        <v>127</v>
      </c>
      <c r="AS136" s="27">
        <v>10.98</v>
      </c>
      <c r="AT136" s="27">
        <v>469.79</v>
      </c>
      <c r="AU136" s="27">
        <v>4.49</v>
      </c>
      <c r="AV136" s="27">
        <v>8.99</v>
      </c>
      <c r="AW136" s="27">
        <v>3.6</v>
      </c>
      <c r="AX136" s="27">
        <v>21.33</v>
      </c>
      <c r="AY136" s="27">
        <v>36</v>
      </c>
      <c r="AZ136" s="27">
        <v>2.31</v>
      </c>
      <c r="BA136" s="27">
        <v>1.22</v>
      </c>
      <c r="BB136" s="27">
        <v>15.6</v>
      </c>
      <c r="BC136" s="27">
        <v>49.5</v>
      </c>
      <c r="BD136" s="27">
        <v>26.99</v>
      </c>
      <c r="BE136" s="27">
        <v>38.19</v>
      </c>
      <c r="BF136" s="27">
        <v>95</v>
      </c>
      <c r="BG136" s="27">
        <v>4.083333333333333</v>
      </c>
      <c r="BH136" s="27">
        <v>11.49</v>
      </c>
      <c r="BI136" s="27">
        <v>15</v>
      </c>
      <c r="BJ136" s="27">
        <v>2.6</v>
      </c>
      <c r="BK136" s="27">
        <v>46.67</v>
      </c>
      <c r="BL136" s="27">
        <v>8.7899999999999991</v>
      </c>
      <c r="BM136" s="27">
        <v>11.99</v>
      </c>
    </row>
    <row r="137" spans="1:65" x14ac:dyDescent="0.2">
      <c r="A137" s="13">
        <v>4848660990</v>
      </c>
      <c r="B137" t="s">
        <v>605</v>
      </c>
      <c r="C137" t="s">
        <v>650</v>
      </c>
      <c r="D137" t="s">
        <v>651</v>
      </c>
      <c r="E137" s="27">
        <v>13.73</v>
      </c>
      <c r="F137" s="27">
        <v>4.6900000000000004</v>
      </c>
      <c r="G137" s="27">
        <v>4.45</v>
      </c>
      <c r="H137" s="27">
        <v>1.0900000000000001</v>
      </c>
      <c r="I137" s="27">
        <v>1.04</v>
      </c>
      <c r="J137" s="27">
        <v>1.81</v>
      </c>
      <c r="K137" s="27">
        <v>1.94</v>
      </c>
      <c r="L137" s="27">
        <v>1.39</v>
      </c>
      <c r="M137" s="27">
        <v>3.74</v>
      </c>
      <c r="N137" s="27">
        <v>3.63</v>
      </c>
      <c r="O137" s="27">
        <v>0.62</v>
      </c>
      <c r="P137" s="27">
        <v>1.74</v>
      </c>
      <c r="Q137" s="27">
        <v>3.59</v>
      </c>
      <c r="R137" s="27">
        <v>3.82</v>
      </c>
      <c r="S137" s="27">
        <v>4.22</v>
      </c>
      <c r="T137" s="27">
        <v>2.23</v>
      </c>
      <c r="U137" s="27">
        <v>3.54</v>
      </c>
      <c r="V137" s="27">
        <v>0.97</v>
      </c>
      <c r="W137" s="27">
        <v>1.88</v>
      </c>
      <c r="X137" s="27">
        <v>1.69</v>
      </c>
      <c r="Y137" s="27">
        <v>19.03</v>
      </c>
      <c r="Z137" s="27">
        <v>3.88</v>
      </c>
      <c r="AA137" s="27">
        <v>2.56</v>
      </c>
      <c r="AB137" s="27">
        <v>1.17</v>
      </c>
      <c r="AC137" s="27">
        <v>2.75</v>
      </c>
      <c r="AD137" s="27">
        <v>1.83</v>
      </c>
      <c r="AE137" s="29">
        <v>843.33</v>
      </c>
      <c r="AF137" s="29">
        <v>387000</v>
      </c>
      <c r="AG137" s="25">
        <v>3.5575000000002674</v>
      </c>
      <c r="AH137" s="29">
        <v>1312.6862097759383</v>
      </c>
      <c r="AI137" s="27" t="s">
        <v>869</v>
      </c>
      <c r="AJ137" s="27">
        <v>118.94912209733003</v>
      </c>
      <c r="AK137" s="27">
        <v>87.224732644599612</v>
      </c>
      <c r="AL137" s="27">
        <v>206.17385474192963</v>
      </c>
      <c r="AM137" s="27">
        <v>189.82140000000001</v>
      </c>
      <c r="AN137" s="27">
        <v>64.39</v>
      </c>
      <c r="AO137" s="30">
        <v>2.8</v>
      </c>
      <c r="AP137" s="27">
        <v>88</v>
      </c>
      <c r="AQ137" s="27">
        <v>126.67</v>
      </c>
      <c r="AR137" s="27">
        <v>101</v>
      </c>
      <c r="AS137" s="27">
        <v>9.34</v>
      </c>
      <c r="AT137" s="27">
        <v>481.7</v>
      </c>
      <c r="AU137" s="27">
        <v>4.8899999999999997</v>
      </c>
      <c r="AV137" s="27">
        <v>12.08</v>
      </c>
      <c r="AW137" s="27">
        <v>4.16</v>
      </c>
      <c r="AX137" s="27">
        <v>21.5</v>
      </c>
      <c r="AY137" s="27">
        <v>32</v>
      </c>
      <c r="AZ137" s="27">
        <v>2.54</v>
      </c>
      <c r="BA137" s="27">
        <v>1.1499999999999999</v>
      </c>
      <c r="BB137" s="27">
        <v>10.16</v>
      </c>
      <c r="BC137" s="27">
        <v>22.05</v>
      </c>
      <c r="BD137" s="27">
        <v>14.78</v>
      </c>
      <c r="BE137" s="27">
        <v>23.48</v>
      </c>
      <c r="BF137" s="27">
        <v>84.33</v>
      </c>
      <c r="BG137" s="27">
        <v>4.083333333333333</v>
      </c>
      <c r="BH137" s="27">
        <v>10.119999999999999</v>
      </c>
      <c r="BI137" s="27">
        <v>16</v>
      </c>
      <c r="BJ137" s="27">
        <v>3.59</v>
      </c>
      <c r="BK137" s="27">
        <v>52.67</v>
      </c>
      <c r="BL137" s="27">
        <v>10.41</v>
      </c>
      <c r="BM137" s="27">
        <v>9.1199999999999992</v>
      </c>
    </row>
    <row r="138" spans="1:65" x14ac:dyDescent="0.2">
      <c r="A138" s="13">
        <v>3239900600</v>
      </c>
      <c r="B138" t="s">
        <v>477</v>
      </c>
      <c r="C138" t="s">
        <v>480</v>
      </c>
      <c r="D138" t="s">
        <v>481</v>
      </c>
      <c r="E138" s="27">
        <v>13.68</v>
      </c>
      <c r="F138" s="27">
        <v>5.42</v>
      </c>
      <c r="G138" s="27">
        <v>5.43</v>
      </c>
      <c r="H138" s="27">
        <v>1.66</v>
      </c>
      <c r="I138" s="27">
        <v>1.03</v>
      </c>
      <c r="J138" s="27">
        <v>3.07</v>
      </c>
      <c r="K138" s="27">
        <v>1.81</v>
      </c>
      <c r="L138" s="27">
        <v>1.59</v>
      </c>
      <c r="M138" s="27">
        <v>4.99</v>
      </c>
      <c r="N138" s="27">
        <v>2.98</v>
      </c>
      <c r="O138" s="27">
        <v>0.66</v>
      </c>
      <c r="P138" s="27">
        <v>1.99</v>
      </c>
      <c r="Q138" s="27">
        <v>3.82</v>
      </c>
      <c r="R138" s="27">
        <v>3.82</v>
      </c>
      <c r="S138" s="27">
        <v>5.25</v>
      </c>
      <c r="T138" s="27">
        <v>2.62</v>
      </c>
      <c r="U138" s="27">
        <v>4.3899999999999997</v>
      </c>
      <c r="V138" s="27">
        <v>1.71</v>
      </c>
      <c r="W138" s="27">
        <v>2.1800000000000002</v>
      </c>
      <c r="X138" s="27">
        <v>1.84</v>
      </c>
      <c r="Y138" s="27">
        <v>19.2</v>
      </c>
      <c r="Z138" s="27">
        <v>3.97</v>
      </c>
      <c r="AA138" s="27">
        <v>2.72</v>
      </c>
      <c r="AB138" s="27">
        <v>1.65</v>
      </c>
      <c r="AC138" s="27">
        <v>3.16</v>
      </c>
      <c r="AD138" s="27">
        <v>1.68</v>
      </c>
      <c r="AE138" s="29">
        <v>1438.33</v>
      </c>
      <c r="AF138" s="29">
        <v>550234</v>
      </c>
      <c r="AG138" s="25">
        <v>3.6350000000001095</v>
      </c>
      <c r="AH138" s="29">
        <v>1884.3354649595299</v>
      </c>
      <c r="AI138" s="27" t="s">
        <v>869</v>
      </c>
      <c r="AJ138" s="27">
        <v>89.924589000000012</v>
      </c>
      <c r="AK138" s="27">
        <v>44.521551683333321</v>
      </c>
      <c r="AL138" s="27">
        <v>134.44614068333334</v>
      </c>
      <c r="AM138" s="27">
        <v>182.40269999999998</v>
      </c>
      <c r="AN138" s="27">
        <v>59.67</v>
      </c>
      <c r="AO138" s="30">
        <v>4.0350000000000001</v>
      </c>
      <c r="AP138" s="27">
        <v>110</v>
      </c>
      <c r="AQ138" s="27">
        <v>127.5</v>
      </c>
      <c r="AR138" s="27">
        <v>115</v>
      </c>
      <c r="AS138" s="27">
        <v>15.04</v>
      </c>
      <c r="AT138" s="27">
        <v>391</v>
      </c>
      <c r="AU138" s="27">
        <v>4.3899999999999997</v>
      </c>
      <c r="AV138" s="27">
        <v>10.99</v>
      </c>
      <c r="AW138" s="27">
        <v>4.46</v>
      </c>
      <c r="AX138" s="27">
        <v>24</v>
      </c>
      <c r="AY138" s="27">
        <v>38.5</v>
      </c>
      <c r="AZ138" s="27">
        <v>2.21</v>
      </c>
      <c r="BA138" s="27">
        <v>1.32</v>
      </c>
      <c r="BB138" s="27">
        <v>19</v>
      </c>
      <c r="BC138" s="27">
        <v>21.16</v>
      </c>
      <c r="BD138" s="27">
        <v>18.64</v>
      </c>
      <c r="BE138" s="27">
        <v>23.86</v>
      </c>
      <c r="BF138" s="27">
        <v>82.5</v>
      </c>
      <c r="BG138" s="27">
        <v>6.9091666666666667</v>
      </c>
      <c r="BH138" s="27">
        <v>10.38</v>
      </c>
      <c r="BI138" s="27">
        <v>19</v>
      </c>
      <c r="BJ138" s="27">
        <v>2.76</v>
      </c>
      <c r="BK138" s="27">
        <v>60</v>
      </c>
      <c r="BL138" s="27">
        <v>9.25</v>
      </c>
      <c r="BM138" s="27">
        <v>4.58</v>
      </c>
    </row>
    <row r="139" spans="1:65" x14ac:dyDescent="0.2">
      <c r="A139" s="13">
        <v>2944180920</v>
      </c>
      <c r="B139" t="s">
        <v>451</v>
      </c>
      <c r="C139" t="s">
        <v>463</v>
      </c>
      <c r="D139" t="s">
        <v>464</v>
      </c>
      <c r="E139" s="27">
        <v>13.68</v>
      </c>
      <c r="F139" s="27">
        <v>4.2300000000000004</v>
      </c>
      <c r="G139" s="27">
        <v>5.03</v>
      </c>
      <c r="H139" s="27">
        <v>1.62</v>
      </c>
      <c r="I139" s="27">
        <v>0.9</v>
      </c>
      <c r="J139" s="27">
        <v>2.44</v>
      </c>
      <c r="K139" s="27">
        <v>1.4</v>
      </c>
      <c r="L139" s="27">
        <v>1.1000000000000001</v>
      </c>
      <c r="M139" s="27">
        <v>3.69</v>
      </c>
      <c r="N139" s="27">
        <v>2.67</v>
      </c>
      <c r="O139" s="27">
        <v>0.51</v>
      </c>
      <c r="P139" s="27">
        <v>1.65</v>
      </c>
      <c r="Q139" s="27">
        <v>3.07</v>
      </c>
      <c r="R139" s="27">
        <v>4</v>
      </c>
      <c r="S139" s="27">
        <v>4.83</v>
      </c>
      <c r="T139" s="27">
        <v>2.15</v>
      </c>
      <c r="U139" s="27">
        <v>4.42</v>
      </c>
      <c r="V139" s="27">
        <v>1.5</v>
      </c>
      <c r="W139" s="27">
        <v>2.2000000000000002</v>
      </c>
      <c r="X139" s="27">
        <v>1.79</v>
      </c>
      <c r="Y139" s="27">
        <v>18.690000000000001</v>
      </c>
      <c r="Z139" s="27">
        <v>5.52</v>
      </c>
      <c r="AA139" s="27">
        <v>3.08</v>
      </c>
      <c r="AB139" s="27">
        <v>1.52</v>
      </c>
      <c r="AC139" s="27">
        <v>3.09</v>
      </c>
      <c r="AD139" s="27">
        <v>1.99</v>
      </c>
      <c r="AE139" s="29">
        <v>1176.33</v>
      </c>
      <c r="AF139" s="29">
        <v>308033</v>
      </c>
      <c r="AG139" s="25">
        <v>3.6562500000002092</v>
      </c>
      <c r="AH139" s="29">
        <v>1057.6589952446216</v>
      </c>
      <c r="AI139" s="27" t="s">
        <v>869</v>
      </c>
      <c r="AJ139" s="27">
        <v>75.086429537659413</v>
      </c>
      <c r="AK139" s="27">
        <v>55.553572179334935</v>
      </c>
      <c r="AL139" s="27">
        <v>130.64000171699433</v>
      </c>
      <c r="AM139" s="27">
        <v>193.29705000000001</v>
      </c>
      <c r="AN139" s="27">
        <v>53.16</v>
      </c>
      <c r="AO139" s="30">
        <v>2.9380000000000002</v>
      </c>
      <c r="AP139" s="27">
        <v>126.75</v>
      </c>
      <c r="AQ139" s="27">
        <v>123.92</v>
      </c>
      <c r="AR139" s="27">
        <v>98.64</v>
      </c>
      <c r="AS139" s="27">
        <v>10.050000000000001</v>
      </c>
      <c r="AT139" s="27">
        <v>510</v>
      </c>
      <c r="AU139" s="27">
        <v>5.03</v>
      </c>
      <c r="AV139" s="27">
        <v>10.19</v>
      </c>
      <c r="AW139" s="27">
        <v>4.07</v>
      </c>
      <c r="AX139" s="27">
        <v>16.8</v>
      </c>
      <c r="AY139" s="27">
        <v>39.4</v>
      </c>
      <c r="AZ139" s="27">
        <v>2.85</v>
      </c>
      <c r="BA139" s="27">
        <v>1.1599999999999999</v>
      </c>
      <c r="BB139" s="27">
        <v>12.35</v>
      </c>
      <c r="BC139" s="27">
        <v>38.340000000000003</v>
      </c>
      <c r="BD139" s="27">
        <v>20.68</v>
      </c>
      <c r="BE139" s="27">
        <v>24.21</v>
      </c>
      <c r="BF139" s="27">
        <v>81.56</v>
      </c>
      <c r="BG139" s="27">
        <v>4.3325000000000005</v>
      </c>
      <c r="BH139" s="27">
        <v>10.77</v>
      </c>
      <c r="BI139" s="27">
        <v>17</v>
      </c>
      <c r="BJ139" s="27">
        <v>2.33</v>
      </c>
      <c r="BK139" s="27">
        <v>46.69</v>
      </c>
      <c r="BL139" s="27">
        <v>8.98</v>
      </c>
      <c r="BM139" s="27">
        <v>10.79</v>
      </c>
    </row>
    <row r="140" spans="1:65" x14ac:dyDescent="0.2">
      <c r="A140" s="13">
        <v>1719180325</v>
      </c>
      <c r="B140" t="s">
        <v>322</v>
      </c>
      <c r="C140" t="s">
        <v>327</v>
      </c>
      <c r="D140" t="s">
        <v>328</v>
      </c>
      <c r="E140" s="27">
        <v>13.65</v>
      </c>
      <c r="F140" s="27">
        <v>4.82</v>
      </c>
      <c r="G140" s="27">
        <v>4.8899999999999997</v>
      </c>
      <c r="H140" s="27">
        <v>1.47</v>
      </c>
      <c r="I140" s="27">
        <v>0.94</v>
      </c>
      <c r="J140" s="27">
        <v>2.0299999999999998</v>
      </c>
      <c r="K140" s="27">
        <v>2.1800000000000002</v>
      </c>
      <c r="L140" s="27">
        <v>1</v>
      </c>
      <c r="M140" s="27">
        <v>3.54</v>
      </c>
      <c r="N140" s="27">
        <v>3.88</v>
      </c>
      <c r="O140" s="27">
        <v>0.53</v>
      </c>
      <c r="P140" s="27">
        <v>1.75</v>
      </c>
      <c r="Q140" s="27">
        <v>3.24</v>
      </c>
      <c r="R140" s="27">
        <v>4.12</v>
      </c>
      <c r="S140" s="27">
        <v>4.8099999999999996</v>
      </c>
      <c r="T140" s="27">
        <v>2.16</v>
      </c>
      <c r="U140" s="27">
        <v>3.65</v>
      </c>
      <c r="V140" s="27">
        <v>1.25</v>
      </c>
      <c r="W140" s="27">
        <v>1.81</v>
      </c>
      <c r="X140" s="27">
        <v>1.44</v>
      </c>
      <c r="Y140" s="27">
        <v>20.93</v>
      </c>
      <c r="Z140" s="27">
        <v>5.32</v>
      </c>
      <c r="AA140" s="27">
        <v>2.93</v>
      </c>
      <c r="AB140" s="27">
        <v>1.1599999999999999</v>
      </c>
      <c r="AC140" s="27">
        <v>2.92</v>
      </c>
      <c r="AD140" s="27">
        <v>2.21</v>
      </c>
      <c r="AE140" s="29">
        <v>787.5</v>
      </c>
      <c r="AF140" s="29">
        <v>250000</v>
      </c>
      <c r="AG140" s="25">
        <v>3.4375000000005604</v>
      </c>
      <c r="AH140" s="29">
        <v>835.43091294665533</v>
      </c>
      <c r="AI140" s="27" t="s">
        <v>869</v>
      </c>
      <c r="AJ140" s="27">
        <v>57.826917547924147</v>
      </c>
      <c r="AK140" s="27">
        <v>88.297080287936978</v>
      </c>
      <c r="AL140" s="27">
        <v>146.12399783586113</v>
      </c>
      <c r="AM140" s="27">
        <v>195.63704999999999</v>
      </c>
      <c r="AN140" s="27">
        <v>52.95</v>
      </c>
      <c r="AO140" s="30">
        <v>3.39</v>
      </c>
      <c r="AP140" s="27">
        <v>90</v>
      </c>
      <c r="AQ140" s="27">
        <v>105.5</v>
      </c>
      <c r="AR140" s="27">
        <v>75</v>
      </c>
      <c r="AS140" s="27">
        <v>9.76</v>
      </c>
      <c r="AT140" s="27">
        <v>455.19</v>
      </c>
      <c r="AU140" s="27">
        <v>5.19</v>
      </c>
      <c r="AV140" s="27">
        <v>8.7899999999999991</v>
      </c>
      <c r="AW140" s="27">
        <v>3.99</v>
      </c>
      <c r="AX140" s="27">
        <v>25</v>
      </c>
      <c r="AY140" s="27">
        <v>35</v>
      </c>
      <c r="AZ140" s="27">
        <v>2.12</v>
      </c>
      <c r="BA140" s="27">
        <v>0.99</v>
      </c>
      <c r="BB140" s="27">
        <v>13.45</v>
      </c>
      <c r="BC140" s="27">
        <v>35.99</v>
      </c>
      <c r="BD140" s="27">
        <v>31</v>
      </c>
      <c r="BE140" s="27">
        <v>40</v>
      </c>
      <c r="BF140" s="27">
        <v>83.33</v>
      </c>
      <c r="BG140" s="27">
        <v>14.99</v>
      </c>
      <c r="BH140" s="27">
        <v>9.82</v>
      </c>
      <c r="BI140" s="27">
        <v>14</v>
      </c>
      <c r="BJ140" s="27">
        <v>2.37</v>
      </c>
      <c r="BK140" s="27">
        <v>53.33</v>
      </c>
      <c r="BL140" s="27">
        <v>9.99</v>
      </c>
      <c r="BM140" s="27">
        <v>8.1300000000000008</v>
      </c>
    </row>
    <row r="141" spans="1:65" x14ac:dyDescent="0.2">
      <c r="A141" s="13">
        <v>4036420700</v>
      </c>
      <c r="B141" t="s">
        <v>542</v>
      </c>
      <c r="C141" t="s">
        <v>549</v>
      </c>
      <c r="D141" t="s">
        <v>551</v>
      </c>
      <c r="E141" s="27">
        <v>13.65</v>
      </c>
      <c r="F141" s="27">
        <v>5.0199999999999996</v>
      </c>
      <c r="G141" s="27">
        <v>4.0199999999999996</v>
      </c>
      <c r="H141" s="27">
        <v>1.4</v>
      </c>
      <c r="I141" s="27">
        <v>0.99</v>
      </c>
      <c r="J141" s="27">
        <v>2.3199999999999998</v>
      </c>
      <c r="K141" s="27">
        <v>1.67</v>
      </c>
      <c r="L141" s="27">
        <v>1.06</v>
      </c>
      <c r="M141" s="27">
        <v>3.29</v>
      </c>
      <c r="N141" s="27">
        <v>2.68</v>
      </c>
      <c r="O141" s="27">
        <v>0.57999999999999996</v>
      </c>
      <c r="P141" s="27">
        <v>1.53</v>
      </c>
      <c r="Q141" s="27">
        <v>2.95</v>
      </c>
      <c r="R141" s="27">
        <v>3.42</v>
      </c>
      <c r="S141" s="27">
        <v>4.37</v>
      </c>
      <c r="T141" s="27">
        <v>2.56</v>
      </c>
      <c r="U141" s="27">
        <v>3.62</v>
      </c>
      <c r="V141" s="27">
        <v>1</v>
      </c>
      <c r="W141" s="27">
        <v>1.82</v>
      </c>
      <c r="X141" s="27">
        <v>2.06</v>
      </c>
      <c r="Y141" s="27">
        <v>19.850000000000001</v>
      </c>
      <c r="Z141" s="27">
        <v>3.96</v>
      </c>
      <c r="AA141" s="27">
        <v>2.96</v>
      </c>
      <c r="AB141" s="27">
        <v>0.94</v>
      </c>
      <c r="AC141" s="27">
        <v>2.93</v>
      </c>
      <c r="AD141" s="27">
        <v>1.75</v>
      </c>
      <c r="AE141" s="29">
        <v>848.2</v>
      </c>
      <c r="AF141" s="29">
        <v>329118</v>
      </c>
      <c r="AG141" s="25">
        <v>3.4620000000003102</v>
      </c>
      <c r="AH141" s="29">
        <v>1103.1858771718394</v>
      </c>
      <c r="AI141" s="27" t="s">
        <v>869</v>
      </c>
      <c r="AJ141" s="27">
        <v>88.118507766126001</v>
      </c>
      <c r="AK141" s="27">
        <v>63.638057733333341</v>
      </c>
      <c r="AL141" s="27">
        <v>151.75656549945933</v>
      </c>
      <c r="AM141" s="27">
        <v>192.7038</v>
      </c>
      <c r="AN141" s="27">
        <v>58.15</v>
      </c>
      <c r="AO141" s="30">
        <v>2.629</v>
      </c>
      <c r="AP141" s="27">
        <v>115</v>
      </c>
      <c r="AQ141" s="27">
        <v>104.67</v>
      </c>
      <c r="AR141" s="27">
        <v>118</v>
      </c>
      <c r="AS141" s="27">
        <v>10.23</v>
      </c>
      <c r="AT141" s="27">
        <v>451.6</v>
      </c>
      <c r="AU141" s="27">
        <v>5.99</v>
      </c>
      <c r="AV141" s="27">
        <v>9.99</v>
      </c>
      <c r="AW141" s="27">
        <v>4.1500000000000004</v>
      </c>
      <c r="AX141" s="27">
        <v>16.600000000000001</v>
      </c>
      <c r="AY141" s="27">
        <v>44.17</v>
      </c>
      <c r="AZ141" s="27">
        <v>1.86</v>
      </c>
      <c r="BA141" s="27">
        <v>1.05</v>
      </c>
      <c r="BB141" s="27">
        <v>12.5</v>
      </c>
      <c r="BC141" s="27">
        <v>21.69</v>
      </c>
      <c r="BD141" s="27">
        <v>13.66</v>
      </c>
      <c r="BE141" s="27">
        <v>18.899999999999999</v>
      </c>
      <c r="BF141" s="27">
        <v>56</v>
      </c>
      <c r="BG141" s="27">
        <v>4.083333333333333</v>
      </c>
      <c r="BH141" s="27">
        <v>8.94</v>
      </c>
      <c r="BI141" s="27">
        <v>13</v>
      </c>
      <c r="BJ141" s="27">
        <v>2.67</v>
      </c>
      <c r="BK141" s="27">
        <v>51.8</v>
      </c>
      <c r="BL141" s="27">
        <v>9.59</v>
      </c>
      <c r="BM141" s="27">
        <v>10.17</v>
      </c>
    </row>
    <row r="142" spans="1:65" x14ac:dyDescent="0.2">
      <c r="A142" s="13">
        <v>3435084560</v>
      </c>
      <c r="B142" t="s">
        <v>485</v>
      </c>
      <c r="C142" t="s">
        <v>486</v>
      </c>
      <c r="D142" t="s">
        <v>846</v>
      </c>
      <c r="E142" s="27">
        <v>13.56</v>
      </c>
      <c r="F142" s="27">
        <v>4.24</v>
      </c>
      <c r="G142" s="27">
        <v>4.96</v>
      </c>
      <c r="H142" s="27">
        <v>1.92</v>
      </c>
      <c r="I142" s="27">
        <v>1.22</v>
      </c>
      <c r="J142" s="27">
        <v>2.5499999999999998</v>
      </c>
      <c r="K142" s="27">
        <v>1.83</v>
      </c>
      <c r="L142" s="27">
        <v>1.19</v>
      </c>
      <c r="M142" s="27">
        <v>4.3899999999999997</v>
      </c>
      <c r="N142" s="27">
        <v>3.05</v>
      </c>
      <c r="O142" s="27">
        <v>0.56999999999999995</v>
      </c>
      <c r="P142" s="27">
        <v>1.76</v>
      </c>
      <c r="Q142" s="27">
        <v>4.34</v>
      </c>
      <c r="R142" s="27">
        <v>3.79</v>
      </c>
      <c r="S142" s="27">
        <v>4.0999999999999996</v>
      </c>
      <c r="T142" s="27">
        <v>2.37</v>
      </c>
      <c r="U142" s="27">
        <v>4.59</v>
      </c>
      <c r="V142" s="27">
        <v>1.47</v>
      </c>
      <c r="W142" s="27">
        <v>2.04</v>
      </c>
      <c r="X142" s="27">
        <v>1.73</v>
      </c>
      <c r="Y142" s="27">
        <v>19.05</v>
      </c>
      <c r="Z142" s="27">
        <v>5.83</v>
      </c>
      <c r="AA142" s="27">
        <v>2.66</v>
      </c>
      <c r="AB142" s="27">
        <v>1.62</v>
      </c>
      <c r="AC142" s="27">
        <v>3.04</v>
      </c>
      <c r="AD142" s="27">
        <v>2.12</v>
      </c>
      <c r="AE142" s="29">
        <v>1146.5</v>
      </c>
      <c r="AF142" s="29">
        <v>373687</v>
      </c>
      <c r="AG142" s="25">
        <v>3.3662000000000871</v>
      </c>
      <c r="AH142" s="29">
        <v>1237.6772396446745</v>
      </c>
      <c r="AI142" s="27" t="s">
        <v>869</v>
      </c>
      <c r="AJ142" s="27">
        <v>132.8979078063694</v>
      </c>
      <c r="AK142" s="27">
        <v>89.24910872529432</v>
      </c>
      <c r="AL142" s="27">
        <v>222.14701653166372</v>
      </c>
      <c r="AM142" s="27">
        <v>172.90449999999998</v>
      </c>
      <c r="AN142" s="27">
        <v>46.4</v>
      </c>
      <c r="AO142" s="30">
        <v>3.2229999999999999</v>
      </c>
      <c r="AP142" s="27">
        <v>127.5</v>
      </c>
      <c r="AQ142" s="27">
        <v>95</v>
      </c>
      <c r="AR142" s="27">
        <v>103.13</v>
      </c>
      <c r="AS142" s="27">
        <v>8.48</v>
      </c>
      <c r="AT142" s="27">
        <v>450.33</v>
      </c>
      <c r="AU142" s="27">
        <v>4.46</v>
      </c>
      <c r="AV142" s="27">
        <v>11.18</v>
      </c>
      <c r="AW142" s="27">
        <v>4.2300000000000004</v>
      </c>
      <c r="AX142" s="27">
        <v>20.8</v>
      </c>
      <c r="AY142" s="27">
        <v>37.43</v>
      </c>
      <c r="AZ142" s="27">
        <v>1.86</v>
      </c>
      <c r="BA142" s="27">
        <v>1</v>
      </c>
      <c r="BB142" s="27">
        <v>12.58</v>
      </c>
      <c r="BC142" s="27">
        <v>23.6</v>
      </c>
      <c r="BD142" s="27">
        <v>20.079999999999998</v>
      </c>
      <c r="BE142" s="27">
        <v>28.52</v>
      </c>
      <c r="BF142" s="27">
        <v>95.38</v>
      </c>
      <c r="BG142" s="27">
        <v>22.99</v>
      </c>
      <c r="BH142" s="27">
        <v>12.9</v>
      </c>
      <c r="BI142" s="27">
        <v>12.38</v>
      </c>
      <c r="BJ142" s="27">
        <v>2.39</v>
      </c>
      <c r="BK142" s="27">
        <v>50.1</v>
      </c>
      <c r="BL142" s="27">
        <v>9.2899999999999991</v>
      </c>
      <c r="BM142" s="27">
        <v>8.7899999999999991</v>
      </c>
    </row>
    <row r="143" spans="1:65" x14ac:dyDescent="0.2">
      <c r="A143" s="13">
        <v>112220125</v>
      </c>
      <c r="B143" t="s">
        <v>184</v>
      </c>
      <c r="C143" t="s">
        <v>187</v>
      </c>
      <c r="D143" t="s">
        <v>188</v>
      </c>
      <c r="E143" s="27">
        <v>13.55</v>
      </c>
      <c r="F143" s="27">
        <v>5.54</v>
      </c>
      <c r="G143" s="27">
        <v>4.29</v>
      </c>
      <c r="H143" s="27">
        <v>1.69</v>
      </c>
      <c r="I143" s="27">
        <v>1.1299999999999999</v>
      </c>
      <c r="J143" s="27">
        <v>2.41</v>
      </c>
      <c r="K143" s="27">
        <v>1.85</v>
      </c>
      <c r="L143" s="27">
        <v>1.1000000000000001</v>
      </c>
      <c r="M143" s="27">
        <v>3.15</v>
      </c>
      <c r="N143" s="27">
        <v>3.7</v>
      </c>
      <c r="O143" s="27">
        <v>0.6</v>
      </c>
      <c r="P143" s="27">
        <v>1.74</v>
      </c>
      <c r="Q143" s="27">
        <v>3.77</v>
      </c>
      <c r="R143" s="27">
        <v>3.94</v>
      </c>
      <c r="S143" s="27">
        <v>4.17</v>
      </c>
      <c r="T143" s="27">
        <v>2.38</v>
      </c>
      <c r="U143" s="27">
        <v>4.49</v>
      </c>
      <c r="V143" s="27">
        <v>1.22</v>
      </c>
      <c r="W143" s="27">
        <v>1.76</v>
      </c>
      <c r="X143" s="27">
        <v>1.83</v>
      </c>
      <c r="Y143" s="27">
        <v>20.65</v>
      </c>
      <c r="Z143" s="27">
        <v>5.3</v>
      </c>
      <c r="AA143" s="27">
        <v>2.95</v>
      </c>
      <c r="AB143" s="27">
        <v>1.33</v>
      </c>
      <c r="AC143" s="27">
        <v>3.04</v>
      </c>
      <c r="AD143" s="27">
        <v>2.13</v>
      </c>
      <c r="AE143" s="29">
        <v>1055</v>
      </c>
      <c r="AF143" s="29">
        <v>342987</v>
      </c>
      <c r="AG143" s="25">
        <v>4.0000000000000382</v>
      </c>
      <c r="AH143" s="29">
        <v>1228.1042995935923</v>
      </c>
      <c r="AI143" s="27" t="s">
        <v>869</v>
      </c>
      <c r="AJ143" s="27">
        <v>110.46920376917141</v>
      </c>
      <c r="AK143" s="27">
        <v>81.881920044511915</v>
      </c>
      <c r="AL143" s="27">
        <v>192.35112381368333</v>
      </c>
      <c r="AM143" s="27">
        <v>186.15705</v>
      </c>
      <c r="AN143" s="27">
        <v>58</v>
      </c>
      <c r="AO143" s="30">
        <v>3.1709999999999998</v>
      </c>
      <c r="AP143" s="27">
        <v>64.5</v>
      </c>
      <c r="AQ143" s="27">
        <v>100</v>
      </c>
      <c r="AR143" s="27">
        <v>119</v>
      </c>
      <c r="AS143" s="27">
        <v>9.49</v>
      </c>
      <c r="AT143" s="27">
        <v>400</v>
      </c>
      <c r="AU143" s="27">
        <v>4.9400000000000004</v>
      </c>
      <c r="AV143" s="27">
        <v>11.49</v>
      </c>
      <c r="AW143" s="27">
        <v>4.7300000000000004</v>
      </c>
      <c r="AX143" s="27">
        <v>18.5</v>
      </c>
      <c r="AY143" s="27">
        <v>35</v>
      </c>
      <c r="AZ143" s="27">
        <v>2.76</v>
      </c>
      <c r="BA143" s="27">
        <v>1.1000000000000001</v>
      </c>
      <c r="BB143" s="27">
        <v>11</v>
      </c>
      <c r="BC143" s="27">
        <v>29.93</v>
      </c>
      <c r="BD143" s="27">
        <v>23.3</v>
      </c>
      <c r="BE143" s="27">
        <v>22.72</v>
      </c>
      <c r="BF143" s="27">
        <v>80</v>
      </c>
      <c r="BG143" s="27">
        <v>16.25</v>
      </c>
      <c r="BH143" s="27">
        <v>12.99</v>
      </c>
      <c r="BI143" s="27">
        <v>25</v>
      </c>
      <c r="BJ143" s="27">
        <v>3.05</v>
      </c>
      <c r="BK143" s="27">
        <v>70</v>
      </c>
      <c r="BL143" s="27">
        <v>10.27</v>
      </c>
      <c r="BM143" s="27">
        <v>8.2799999999999994</v>
      </c>
    </row>
    <row r="144" spans="1:65" x14ac:dyDescent="0.2">
      <c r="A144" s="13">
        <v>2827140600</v>
      </c>
      <c r="B144" t="s">
        <v>442</v>
      </c>
      <c r="C144" t="s">
        <v>445</v>
      </c>
      <c r="D144" t="s">
        <v>446</v>
      </c>
      <c r="E144" s="27">
        <v>13.54</v>
      </c>
      <c r="F144" s="27">
        <v>4.83</v>
      </c>
      <c r="G144" s="27">
        <v>4.54</v>
      </c>
      <c r="H144" s="27">
        <v>1.25</v>
      </c>
      <c r="I144" s="27">
        <v>1</v>
      </c>
      <c r="J144" s="27">
        <v>2.4900000000000002</v>
      </c>
      <c r="K144" s="27">
        <v>1.96</v>
      </c>
      <c r="L144" s="27">
        <v>0.92</v>
      </c>
      <c r="M144" s="27">
        <v>3.52</v>
      </c>
      <c r="N144" s="27">
        <v>3.61</v>
      </c>
      <c r="O144" s="27">
        <v>0.6</v>
      </c>
      <c r="P144" s="27">
        <v>1.73</v>
      </c>
      <c r="Q144" s="27">
        <v>4.07</v>
      </c>
      <c r="R144" s="27">
        <v>3.83</v>
      </c>
      <c r="S144" s="27">
        <v>4.96</v>
      </c>
      <c r="T144" s="27">
        <v>2.14</v>
      </c>
      <c r="U144" s="27">
        <v>4.79</v>
      </c>
      <c r="V144" s="27">
        <v>1.1499999999999999</v>
      </c>
      <c r="W144" s="27">
        <v>1.97</v>
      </c>
      <c r="X144" s="27">
        <v>2.1</v>
      </c>
      <c r="Y144" s="27">
        <v>19.2</v>
      </c>
      <c r="Z144" s="27">
        <v>4.0599999999999996</v>
      </c>
      <c r="AA144" s="27">
        <v>2.67</v>
      </c>
      <c r="AB144" s="27">
        <v>1.01</v>
      </c>
      <c r="AC144" s="27">
        <v>2.97</v>
      </c>
      <c r="AD144" s="27">
        <v>1.66</v>
      </c>
      <c r="AE144" s="29">
        <v>775.5</v>
      </c>
      <c r="AF144" s="29">
        <v>304467</v>
      </c>
      <c r="AG144" s="25">
        <v>3.245000000001061</v>
      </c>
      <c r="AH144" s="29">
        <v>993.16819116332863</v>
      </c>
      <c r="AI144" s="27" t="s">
        <v>869</v>
      </c>
      <c r="AJ144" s="27">
        <v>80.849649958333345</v>
      </c>
      <c r="AK144" s="27">
        <v>51.928869353310347</v>
      </c>
      <c r="AL144" s="27">
        <v>132.77851931164369</v>
      </c>
      <c r="AM144" s="27">
        <v>173.7295</v>
      </c>
      <c r="AN144" s="27">
        <v>32.5</v>
      </c>
      <c r="AO144" s="30">
        <v>2.93</v>
      </c>
      <c r="AP144" s="27">
        <v>88</v>
      </c>
      <c r="AQ144" s="27">
        <v>60</v>
      </c>
      <c r="AR144" s="27">
        <v>146</v>
      </c>
      <c r="AS144" s="27">
        <v>9.1300000000000008</v>
      </c>
      <c r="AT144" s="27">
        <v>442.84</v>
      </c>
      <c r="AU144" s="27">
        <v>4.4000000000000004</v>
      </c>
      <c r="AV144" s="27">
        <v>12.49</v>
      </c>
      <c r="AW144" s="27">
        <v>4.29</v>
      </c>
      <c r="AX144" s="27">
        <v>18.670000000000002</v>
      </c>
      <c r="AY144" s="27">
        <v>36.67</v>
      </c>
      <c r="AZ144" s="27">
        <v>1.36</v>
      </c>
      <c r="BA144" s="27">
        <v>0.95</v>
      </c>
      <c r="BB144" s="27">
        <v>12.25</v>
      </c>
      <c r="BC144" s="27">
        <v>16.23</v>
      </c>
      <c r="BD144" s="27">
        <v>14.98</v>
      </c>
      <c r="BE144" s="27">
        <v>18.600000000000001</v>
      </c>
      <c r="BF144" s="27">
        <v>75</v>
      </c>
      <c r="BG144" s="27">
        <v>11.666666666666666</v>
      </c>
      <c r="BH144" s="27">
        <v>8.2100000000000009</v>
      </c>
      <c r="BI144" s="27">
        <v>15</v>
      </c>
      <c r="BJ144" s="27">
        <v>2.11</v>
      </c>
      <c r="BK144" s="27">
        <v>48</v>
      </c>
      <c r="BL144" s="27">
        <v>8.65</v>
      </c>
      <c r="BM144" s="27">
        <v>9.9600000000000009</v>
      </c>
    </row>
    <row r="145" spans="1:65" x14ac:dyDescent="0.2">
      <c r="A145" s="13">
        <v>1919340300</v>
      </c>
      <c r="B145" t="s">
        <v>360</v>
      </c>
      <c r="C145" t="s">
        <v>367</v>
      </c>
      <c r="D145" t="s">
        <v>368</v>
      </c>
      <c r="E145" s="27">
        <v>13.49</v>
      </c>
      <c r="F145" s="27">
        <v>4.2300000000000004</v>
      </c>
      <c r="G145" s="27">
        <v>5.49</v>
      </c>
      <c r="H145" s="27">
        <v>2.09</v>
      </c>
      <c r="I145" s="27">
        <v>1.23</v>
      </c>
      <c r="J145" s="27">
        <v>2.39</v>
      </c>
      <c r="K145" s="27">
        <v>1.78</v>
      </c>
      <c r="L145" s="27">
        <v>1.1200000000000001</v>
      </c>
      <c r="M145" s="27">
        <v>4.49</v>
      </c>
      <c r="N145" s="27">
        <v>3.49</v>
      </c>
      <c r="O145" s="27">
        <v>0.52</v>
      </c>
      <c r="P145" s="27">
        <v>1.84</v>
      </c>
      <c r="Q145" s="27">
        <v>4.74</v>
      </c>
      <c r="R145" s="27">
        <v>3.64</v>
      </c>
      <c r="S145" s="27">
        <v>5.24</v>
      </c>
      <c r="T145" s="27">
        <v>2.64</v>
      </c>
      <c r="U145" s="27">
        <v>4.99</v>
      </c>
      <c r="V145" s="27">
        <v>1.59</v>
      </c>
      <c r="W145" s="27">
        <v>1.94</v>
      </c>
      <c r="X145" s="27">
        <v>2.4900000000000002</v>
      </c>
      <c r="Y145" s="27">
        <v>24.92</v>
      </c>
      <c r="Z145" s="27">
        <v>4.9800000000000004</v>
      </c>
      <c r="AA145" s="27">
        <v>3.39</v>
      </c>
      <c r="AB145" s="27">
        <v>1.27</v>
      </c>
      <c r="AC145" s="27">
        <v>3.69</v>
      </c>
      <c r="AD145" s="27">
        <v>2.0299999999999998</v>
      </c>
      <c r="AE145" s="29">
        <v>938.75</v>
      </c>
      <c r="AF145" s="29">
        <v>268460</v>
      </c>
      <c r="AG145" s="25">
        <v>3.6346666666668899</v>
      </c>
      <c r="AH145" s="29">
        <v>919.3323210528589</v>
      </c>
      <c r="AI145" s="27" t="s">
        <v>869</v>
      </c>
      <c r="AJ145" s="27">
        <v>81.050216744000224</v>
      </c>
      <c r="AK145" s="27">
        <v>47.835763855732765</v>
      </c>
      <c r="AL145" s="27">
        <v>128.88598059973299</v>
      </c>
      <c r="AM145" s="27">
        <v>195.63704999999999</v>
      </c>
      <c r="AN145" s="27">
        <v>58</v>
      </c>
      <c r="AO145" s="30">
        <v>2.8849999999999998</v>
      </c>
      <c r="AP145" s="27">
        <v>108</v>
      </c>
      <c r="AQ145" s="27">
        <v>131.25</v>
      </c>
      <c r="AR145" s="27">
        <v>86</v>
      </c>
      <c r="AS145" s="27">
        <v>9.77</v>
      </c>
      <c r="AT145" s="27">
        <v>480.54</v>
      </c>
      <c r="AU145" s="27">
        <v>4.79</v>
      </c>
      <c r="AV145" s="27">
        <v>12.83</v>
      </c>
      <c r="AW145" s="27">
        <v>3.99</v>
      </c>
      <c r="AX145" s="27">
        <v>22</v>
      </c>
      <c r="AY145" s="27">
        <v>33.33</v>
      </c>
      <c r="AZ145" s="27">
        <v>2.12</v>
      </c>
      <c r="BA145" s="27">
        <v>1.1000000000000001</v>
      </c>
      <c r="BB145" s="27">
        <v>15.39</v>
      </c>
      <c r="BC145" s="27">
        <v>37.25</v>
      </c>
      <c r="BD145" s="27">
        <v>24</v>
      </c>
      <c r="BE145" s="27">
        <v>37.49</v>
      </c>
      <c r="BF145" s="27">
        <v>87</v>
      </c>
      <c r="BG145" s="27">
        <v>9.5833333333333339</v>
      </c>
      <c r="BH145" s="27">
        <v>10.62</v>
      </c>
      <c r="BI145" s="27">
        <v>13</v>
      </c>
      <c r="BJ145" s="27">
        <v>3.36</v>
      </c>
      <c r="BK145" s="27">
        <v>43.5</v>
      </c>
      <c r="BL145" s="27">
        <v>9.99</v>
      </c>
      <c r="BM145" s="27">
        <v>8.49</v>
      </c>
    </row>
    <row r="146" spans="1:65" x14ac:dyDescent="0.2">
      <c r="A146" s="13">
        <v>4939340800</v>
      </c>
      <c r="B146" t="s">
        <v>652</v>
      </c>
      <c r="C146" t="s">
        <v>657</v>
      </c>
      <c r="D146" t="s">
        <v>658</v>
      </c>
      <c r="E146" s="27">
        <v>13.46</v>
      </c>
      <c r="F146" s="27">
        <v>5.09</v>
      </c>
      <c r="G146" s="27">
        <v>4.33</v>
      </c>
      <c r="H146" s="27">
        <v>1.45</v>
      </c>
      <c r="I146" s="27">
        <v>1.0900000000000001</v>
      </c>
      <c r="J146" s="27">
        <v>2.1800000000000002</v>
      </c>
      <c r="K146" s="27">
        <v>1.69</v>
      </c>
      <c r="L146" s="27">
        <v>0.94</v>
      </c>
      <c r="M146" s="27">
        <v>5.05</v>
      </c>
      <c r="N146" s="27">
        <v>2.46</v>
      </c>
      <c r="O146" s="27">
        <v>0.7</v>
      </c>
      <c r="P146" s="27">
        <v>1.59</v>
      </c>
      <c r="Q146" s="27">
        <v>2.88</v>
      </c>
      <c r="R146" s="27">
        <v>4.37</v>
      </c>
      <c r="S146" s="27">
        <v>4.74</v>
      </c>
      <c r="T146" s="27">
        <v>3.82</v>
      </c>
      <c r="U146" s="27">
        <v>3.75</v>
      </c>
      <c r="V146" s="27">
        <v>1.0900000000000001</v>
      </c>
      <c r="W146" s="27">
        <v>1.97</v>
      </c>
      <c r="X146" s="27">
        <v>1.83</v>
      </c>
      <c r="Y146" s="27">
        <v>21.01</v>
      </c>
      <c r="Z146" s="27">
        <v>4.33</v>
      </c>
      <c r="AA146" s="27">
        <v>2.61</v>
      </c>
      <c r="AB146" s="27">
        <v>1.39</v>
      </c>
      <c r="AC146" s="27">
        <v>3.51</v>
      </c>
      <c r="AD146" s="27">
        <v>1.85</v>
      </c>
      <c r="AE146" s="29">
        <v>1350.67</v>
      </c>
      <c r="AF146" s="29">
        <v>515778</v>
      </c>
      <c r="AG146" s="25">
        <v>4.0833333333333739</v>
      </c>
      <c r="AH146" s="29">
        <v>1865.4350673100967</v>
      </c>
      <c r="AI146" s="27" t="s">
        <v>869</v>
      </c>
      <c r="AJ146" s="27">
        <v>67.996482510951409</v>
      </c>
      <c r="AK146" s="27">
        <v>71.211829302330784</v>
      </c>
      <c r="AL146" s="27">
        <v>139.20831181328219</v>
      </c>
      <c r="AM146" s="27">
        <v>191.37720000000002</v>
      </c>
      <c r="AN146" s="27">
        <v>56.3</v>
      </c>
      <c r="AO146" s="30">
        <v>3.39</v>
      </c>
      <c r="AP146" s="27">
        <v>104.84</v>
      </c>
      <c r="AQ146" s="27">
        <v>99.88</v>
      </c>
      <c r="AR146" s="27">
        <v>98.73</v>
      </c>
      <c r="AS146" s="27">
        <v>10.74</v>
      </c>
      <c r="AT146" s="27">
        <v>410.25</v>
      </c>
      <c r="AU146" s="27">
        <v>4.95</v>
      </c>
      <c r="AV146" s="27">
        <v>11.87</v>
      </c>
      <c r="AW146" s="27">
        <v>4.4000000000000004</v>
      </c>
      <c r="AX146" s="27">
        <v>20.75</v>
      </c>
      <c r="AY146" s="27">
        <v>44.33</v>
      </c>
      <c r="AZ146" s="27">
        <v>2.2799999999999998</v>
      </c>
      <c r="BA146" s="27">
        <v>1.1000000000000001</v>
      </c>
      <c r="BB146" s="27">
        <v>17.7</v>
      </c>
      <c r="BC146" s="27">
        <v>49.5</v>
      </c>
      <c r="BD146" s="27">
        <v>39.75</v>
      </c>
      <c r="BE146" s="27">
        <v>42</v>
      </c>
      <c r="BF146" s="27">
        <v>91.39</v>
      </c>
      <c r="BG146" s="27">
        <v>6.6583333333333341</v>
      </c>
      <c r="BH146" s="27">
        <v>11.29</v>
      </c>
      <c r="BI146" s="27">
        <v>16.75</v>
      </c>
      <c r="BJ146" s="27">
        <v>3.85</v>
      </c>
      <c r="BK146" s="27">
        <v>58.67</v>
      </c>
      <c r="BL146" s="27">
        <v>9.85</v>
      </c>
      <c r="BM146" s="27">
        <v>13.02</v>
      </c>
    </row>
    <row r="147" spans="1:65" x14ac:dyDescent="0.2">
      <c r="A147" s="13">
        <v>3749180950</v>
      </c>
      <c r="B147" t="s">
        <v>507</v>
      </c>
      <c r="C147" t="s">
        <v>519</v>
      </c>
      <c r="D147" t="s">
        <v>521</v>
      </c>
      <c r="E147" s="27">
        <v>13.45</v>
      </c>
      <c r="F147" s="27">
        <v>5.0199999999999996</v>
      </c>
      <c r="G147" s="27">
        <v>4.4000000000000004</v>
      </c>
      <c r="H147" s="27">
        <v>1</v>
      </c>
      <c r="I147" s="27">
        <v>1.01</v>
      </c>
      <c r="J147" s="27">
        <v>2.71</v>
      </c>
      <c r="K147" s="27">
        <v>1.69</v>
      </c>
      <c r="L147" s="27">
        <v>0.99</v>
      </c>
      <c r="M147" s="27">
        <v>3.66</v>
      </c>
      <c r="N147" s="27">
        <v>4.4800000000000004</v>
      </c>
      <c r="O147" s="27">
        <v>0.59</v>
      </c>
      <c r="P147" s="27">
        <v>1.46</v>
      </c>
      <c r="Q147" s="27">
        <v>3.33</v>
      </c>
      <c r="R147" s="27">
        <v>3.95</v>
      </c>
      <c r="S147" s="27">
        <v>4.3899999999999997</v>
      </c>
      <c r="T147" s="27">
        <v>3.14</v>
      </c>
      <c r="U147" s="27">
        <v>4.58</v>
      </c>
      <c r="V147" s="27">
        <v>1.39</v>
      </c>
      <c r="W147" s="27">
        <v>1.91</v>
      </c>
      <c r="X147" s="27">
        <v>1.62</v>
      </c>
      <c r="Y147" s="27">
        <v>21.72</v>
      </c>
      <c r="Z147" s="27">
        <v>5.82</v>
      </c>
      <c r="AA147" s="27">
        <v>2.65</v>
      </c>
      <c r="AB147" s="27">
        <v>1.42</v>
      </c>
      <c r="AC147" s="27">
        <v>3.15</v>
      </c>
      <c r="AD147" s="27">
        <v>2.15</v>
      </c>
      <c r="AE147" s="29">
        <v>1239</v>
      </c>
      <c r="AF147" s="29">
        <v>307333</v>
      </c>
      <c r="AG147" s="25">
        <v>4.1249999999999423</v>
      </c>
      <c r="AH147" s="29">
        <v>1117.1164217835571</v>
      </c>
      <c r="AI147" s="27">
        <v>156.60578980155029</v>
      </c>
      <c r="AJ147" s="27" t="s">
        <v>869</v>
      </c>
      <c r="AK147" s="27" t="s">
        <v>869</v>
      </c>
      <c r="AL147" s="27">
        <v>156.60578980155029</v>
      </c>
      <c r="AM147" s="27">
        <v>173.97704999999999</v>
      </c>
      <c r="AN147" s="27">
        <v>60</v>
      </c>
      <c r="AO147" s="30">
        <v>3.2930000000000001</v>
      </c>
      <c r="AP147" s="27">
        <v>134.5</v>
      </c>
      <c r="AQ147" s="27">
        <v>139</v>
      </c>
      <c r="AR147" s="27">
        <v>129</v>
      </c>
      <c r="AS147" s="27">
        <v>9.8000000000000007</v>
      </c>
      <c r="AT147" s="27">
        <v>529.79</v>
      </c>
      <c r="AU147" s="27">
        <v>4.41</v>
      </c>
      <c r="AV147" s="27">
        <v>10.69</v>
      </c>
      <c r="AW147" s="27">
        <v>4.1500000000000004</v>
      </c>
      <c r="AX147" s="27">
        <v>20</v>
      </c>
      <c r="AY147" s="27">
        <v>40</v>
      </c>
      <c r="AZ147" s="27">
        <v>2.33</v>
      </c>
      <c r="BA147" s="27">
        <v>0.98</v>
      </c>
      <c r="BB147" s="27">
        <v>10</v>
      </c>
      <c r="BC147" s="27">
        <v>34</v>
      </c>
      <c r="BD147" s="27">
        <v>29.5</v>
      </c>
      <c r="BE147" s="27">
        <v>30</v>
      </c>
      <c r="BF147" s="27">
        <v>117.5</v>
      </c>
      <c r="BG147" s="27">
        <v>10.99</v>
      </c>
      <c r="BH147" s="27">
        <v>13.41</v>
      </c>
      <c r="BI147" s="27">
        <v>20</v>
      </c>
      <c r="BJ147" s="27">
        <v>2.17</v>
      </c>
      <c r="BK147" s="27">
        <v>60</v>
      </c>
      <c r="BL147" s="27">
        <v>10.99</v>
      </c>
      <c r="BM147" s="27">
        <v>14.99</v>
      </c>
    </row>
    <row r="148" spans="1:65" x14ac:dyDescent="0.2">
      <c r="A148" s="13">
        <v>2229340450</v>
      </c>
      <c r="B148" t="s">
        <v>397</v>
      </c>
      <c r="C148" t="s">
        <v>407</v>
      </c>
      <c r="D148" t="s">
        <v>408</v>
      </c>
      <c r="E148" s="27">
        <v>13.41</v>
      </c>
      <c r="F148" s="27">
        <v>4.6100000000000003</v>
      </c>
      <c r="G148" s="27">
        <v>4.21</v>
      </c>
      <c r="H148" s="27">
        <v>1.1499999999999999</v>
      </c>
      <c r="I148" s="27">
        <v>1.04</v>
      </c>
      <c r="J148" s="27">
        <v>2.4700000000000002</v>
      </c>
      <c r="K148" s="27">
        <v>1.63</v>
      </c>
      <c r="L148" s="27">
        <v>1.05</v>
      </c>
      <c r="M148" s="27">
        <v>4.12</v>
      </c>
      <c r="N148" s="27">
        <v>3.87</v>
      </c>
      <c r="O148" s="27">
        <v>0.57999999999999996</v>
      </c>
      <c r="P148" s="27">
        <v>1.84</v>
      </c>
      <c r="Q148" s="27">
        <v>3.99</v>
      </c>
      <c r="R148" s="27">
        <v>3.65</v>
      </c>
      <c r="S148" s="27">
        <v>4.3600000000000003</v>
      </c>
      <c r="T148" s="27">
        <v>2.27</v>
      </c>
      <c r="U148" s="27">
        <v>4.1900000000000004</v>
      </c>
      <c r="V148" s="27">
        <v>1.36</v>
      </c>
      <c r="W148" s="27">
        <v>1.85</v>
      </c>
      <c r="X148" s="27">
        <v>2.04</v>
      </c>
      <c r="Y148" s="27">
        <v>21.43</v>
      </c>
      <c r="Z148" s="27">
        <v>6.04</v>
      </c>
      <c r="AA148" s="27">
        <v>2.35</v>
      </c>
      <c r="AB148" s="27">
        <v>1.4</v>
      </c>
      <c r="AC148" s="27">
        <v>2.62</v>
      </c>
      <c r="AD148" s="27">
        <v>2.0699999999999998</v>
      </c>
      <c r="AE148" s="29">
        <v>1273.95</v>
      </c>
      <c r="AF148" s="29">
        <v>279352</v>
      </c>
      <c r="AG148" s="25">
        <v>3.7083333333333668</v>
      </c>
      <c r="AH148" s="29">
        <v>965.34507620096178</v>
      </c>
      <c r="AI148" s="27">
        <v>107.45090699732734</v>
      </c>
      <c r="AJ148" s="27" t="s">
        <v>869</v>
      </c>
      <c r="AK148" s="27" t="s">
        <v>869</v>
      </c>
      <c r="AL148" s="27">
        <v>107.45090699732734</v>
      </c>
      <c r="AM148" s="27">
        <v>184.52205000000001</v>
      </c>
      <c r="AN148" s="27">
        <v>49.25</v>
      </c>
      <c r="AO148" s="30">
        <v>2.96</v>
      </c>
      <c r="AP148" s="27">
        <v>118.33</v>
      </c>
      <c r="AQ148" s="27">
        <v>97.5</v>
      </c>
      <c r="AR148" s="27">
        <v>98.25</v>
      </c>
      <c r="AS148" s="27">
        <v>11.06</v>
      </c>
      <c r="AT148" s="27">
        <v>481.7</v>
      </c>
      <c r="AU148" s="27">
        <v>4.8899999999999997</v>
      </c>
      <c r="AV148" s="27">
        <v>10.69</v>
      </c>
      <c r="AW148" s="27">
        <v>4.1500000000000004</v>
      </c>
      <c r="AX148" s="27">
        <v>23.75</v>
      </c>
      <c r="AY148" s="27">
        <v>35.4</v>
      </c>
      <c r="AZ148" s="27">
        <v>1.96</v>
      </c>
      <c r="BA148" s="27">
        <v>1.07</v>
      </c>
      <c r="BB148" s="27">
        <v>12.52</v>
      </c>
      <c r="BC148" s="27">
        <v>24.76</v>
      </c>
      <c r="BD148" s="27">
        <v>21.99</v>
      </c>
      <c r="BE148" s="27">
        <v>31.25</v>
      </c>
      <c r="BF148" s="27">
        <v>76.650000000000006</v>
      </c>
      <c r="BG148" s="27">
        <v>10</v>
      </c>
      <c r="BH148" s="27">
        <v>6.95</v>
      </c>
      <c r="BI148" s="27">
        <v>16</v>
      </c>
      <c r="BJ148" s="27">
        <v>2.56</v>
      </c>
      <c r="BK148" s="27">
        <v>50.83</v>
      </c>
      <c r="BL148" s="27">
        <v>9</v>
      </c>
      <c r="BM148" s="27">
        <v>7.07</v>
      </c>
    </row>
    <row r="149" spans="1:65" x14ac:dyDescent="0.2">
      <c r="A149" s="13">
        <v>4836220720</v>
      </c>
      <c r="B149" t="s">
        <v>605</v>
      </c>
      <c r="C149" t="s">
        <v>640</v>
      </c>
      <c r="D149" t="s">
        <v>641</v>
      </c>
      <c r="E149" s="27">
        <v>13.39</v>
      </c>
      <c r="F149" s="27">
        <v>4.5</v>
      </c>
      <c r="G149" s="27">
        <v>4.3099999999999996</v>
      </c>
      <c r="H149" s="27">
        <v>1.23</v>
      </c>
      <c r="I149" s="27">
        <v>1.1100000000000001</v>
      </c>
      <c r="J149" s="27">
        <v>2.3199999999999998</v>
      </c>
      <c r="K149" s="27">
        <v>2.39</v>
      </c>
      <c r="L149" s="27">
        <v>1.23</v>
      </c>
      <c r="M149" s="27">
        <v>3.68</v>
      </c>
      <c r="N149" s="27">
        <v>2.16</v>
      </c>
      <c r="O149" s="27">
        <v>0.55000000000000004</v>
      </c>
      <c r="P149" s="27">
        <v>1.28</v>
      </c>
      <c r="Q149" s="27">
        <v>2.64</v>
      </c>
      <c r="R149" s="27">
        <v>3.47</v>
      </c>
      <c r="S149" s="27">
        <v>5.01</v>
      </c>
      <c r="T149" s="27">
        <v>3.13</v>
      </c>
      <c r="U149" s="27">
        <v>3.92</v>
      </c>
      <c r="V149" s="27">
        <v>1.1200000000000001</v>
      </c>
      <c r="W149" s="27">
        <v>2.08</v>
      </c>
      <c r="X149" s="27">
        <v>1.5</v>
      </c>
      <c r="Y149" s="27">
        <v>19.55</v>
      </c>
      <c r="Z149" s="27">
        <v>3.9</v>
      </c>
      <c r="AA149" s="27">
        <v>2.96</v>
      </c>
      <c r="AB149" s="27">
        <v>1.23</v>
      </c>
      <c r="AC149" s="27">
        <v>2.83</v>
      </c>
      <c r="AD149" s="27">
        <v>2.16</v>
      </c>
      <c r="AE149" s="29">
        <v>1008.25</v>
      </c>
      <c r="AF149" s="29">
        <v>415000</v>
      </c>
      <c r="AG149" s="25">
        <v>3.8125000000001101</v>
      </c>
      <c r="AH149" s="29">
        <v>1452.5079389762891</v>
      </c>
      <c r="AI149" s="27" t="s">
        <v>869</v>
      </c>
      <c r="AJ149" s="27">
        <v>127.19409839583335</v>
      </c>
      <c r="AK149" s="27">
        <v>40.980615770343945</v>
      </c>
      <c r="AL149" s="27">
        <v>168.1747141661773</v>
      </c>
      <c r="AM149" s="27">
        <v>188.69640000000001</v>
      </c>
      <c r="AN149" s="27">
        <v>56</v>
      </c>
      <c r="AO149" s="30">
        <v>3.109</v>
      </c>
      <c r="AP149" s="27">
        <v>122.5</v>
      </c>
      <c r="AQ149" s="27">
        <v>130</v>
      </c>
      <c r="AR149" s="27">
        <v>95.67</v>
      </c>
      <c r="AS149" s="27">
        <v>8.65</v>
      </c>
      <c r="AT149" s="27">
        <v>471.67</v>
      </c>
      <c r="AU149" s="27">
        <v>4.49</v>
      </c>
      <c r="AV149" s="27">
        <v>13</v>
      </c>
      <c r="AW149" s="27">
        <v>3.84</v>
      </c>
      <c r="AX149" s="27">
        <v>26.67</v>
      </c>
      <c r="AY149" s="27">
        <v>36.67</v>
      </c>
      <c r="AZ149" s="27">
        <v>2.0699999999999998</v>
      </c>
      <c r="BA149" s="27">
        <v>1.3</v>
      </c>
      <c r="BB149" s="27">
        <v>13</v>
      </c>
      <c r="BC149" s="27">
        <v>31.5</v>
      </c>
      <c r="BD149" s="27">
        <v>22.93</v>
      </c>
      <c r="BE149" s="27">
        <v>34.5</v>
      </c>
      <c r="BF149" s="27">
        <v>87.5</v>
      </c>
      <c r="BG149" s="27">
        <v>9.99</v>
      </c>
      <c r="BH149" s="27">
        <v>10.54</v>
      </c>
      <c r="BI149" s="27">
        <v>12.5</v>
      </c>
      <c r="BJ149" s="27">
        <v>2.48</v>
      </c>
      <c r="BK149" s="27">
        <v>45</v>
      </c>
      <c r="BL149" s="27">
        <v>10.74</v>
      </c>
      <c r="BM149" s="27">
        <v>7.54</v>
      </c>
    </row>
    <row r="150" spans="1:65" x14ac:dyDescent="0.2">
      <c r="A150" s="13">
        <v>4543900800</v>
      </c>
      <c r="B150" t="s">
        <v>573</v>
      </c>
      <c r="C150" t="s">
        <v>580</v>
      </c>
      <c r="D150" t="s">
        <v>581</v>
      </c>
      <c r="E150" s="27">
        <v>13.36</v>
      </c>
      <c r="F150" s="27">
        <v>5.4</v>
      </c>
      <c r="G150" s="27">
        <v>4.57</v>
      </c>
      <c r="H150" s="27">
        <v>1.39</v>
      </c>
      <c r="I150" s="27">
        <v>1.18</v>
      </c>
      <c r="J150" s="27">
        <v>1.75</v>
      </c>
      <c r="K150" s="27">
        <v>1.39</v>
      </c>
      <c r="L150" s="27">
        <v>1.06</v>
      </c>
      <c r="M150" s="27">
        <v>3.86</v>
      </c>
      <c r="N150" s="27">
        <v>3.8</v>
      </c>
      <c r="O150" s="27">
        <v>0.38</v>
      </c>
      <c r="P150" s="27">
        <v>1.74</v>
      </c>
      <c r="Q150" s="27">
        <v>3.83</v>
      </c>
      <c r="R150" s="27">
        <v>3.72</v>
      </c>
      <c r="S150" s="27">
        <v>3.75</v>
      </c>
      <c r="T150" s="27">
        <v>2.41</v>
      </c>
      <c r="U150" s="27">
        <v>5.2</v>
      </c>
      <c r="V150" s="27">
        <v>1.36</v>
      </c>
      <c r="W150" s="27">
        <v>2.0099999999999998</v>
      </c>
      <c r="X150" s="27">
        <v>1.84</v>
      </c>
      <c r="Y150" s="27">
        <v>19.11</v>
      </c>
      <c r="Z150" s="27">
        <v>4.6900000000000004</v>
      </c>
      <c r="AA150" s="27">
        <v>3.03</v>
      </c>
      <c r="AB150" s="27">
        <v>1.53</v>
      </c>
      <c r="AC150" s="27">
        <v>3.15</v>
      </c>
      <c r="AD150" s="27">
        <v>2.11</v>
      </c>
      <c r="AE150" s="29">
        <v>1440.7</v>
      </c>
      <c r="AF150" s="29">
        <v>324212</v>
      </c>
      <c r="AG150" s="25">
        <v>3.5700000000003249</v>
      </c>
      <c r="AH150" s="29">
        <v>1101.4160668505251</v>
      </c>
      <c r="AI150" s="27" t="s">
        <v>869</v>
      </c>
      <c r="AJ150" s="27">
        <v>91.997072240629436</v>
      </c>
      <c r="AK150" s="27">
        <v>70.917589478785388</v>
      </c>
      <c r="AL150" s="27">
        <v>162.91466171941482</v>
      </c>
      <c r="AM150" s="27">
        <v>188.65755000000001</v>
      </c>
      <c r="AN150" s="27">
        <v>66.209999999999994</v>
      </c>
      <c r="AO150" s="30">
        <v>3.0150000000000001</v>
      </c>
      <c r="AP150" s="27">
        <v>112.29</v>
      </c>
      <c r="AQ150" s="27">
        <v>125.45</v>
      </c>
      <c r="AR150" s="27">
        <v>106.5</v>
      </c>
      <c r="AS150" s="27">
        <v>11.65</v>
      </c>
      <c r="AT150" s="27">
        <v>506.37</v>
      </c>
      <c r="AU150" s="27">
        <v>4.3099999999999996</v>
      </c>
      <c r="AV150" s="27">
        <v>10.28</v>
      </c>
      <c r="AW150" s="27">
        <v>4.3899999999999997</v>
      </c>
      <c r="AX150" s="27">
        <v>21.86</v>
      </c>
      <c r="AY150" s="27">
        <v>50.88</v>
      </c>
      <c r="AZ150" s="27">
        <v>2.5499999999999998</v>
      </c>
      <c r="BA150" s="27">
        <v>1.25</v>
      </c>
      <c r="BB150" s="27">
        <v>13.37</v>
      </c>
      <c r="BC150" s="27">
        <v>32.479999999999997</v>
      </c>
      <c r="BD150" s="27">
        <v>33.75</v>
      </c>
      <c r="BE150" s="27">
        <v>37.04</v>
      </c>
      <c r="BF150" s="27">
        <v>92.8</v>
      </c>
      <c r="BG150" s="27">
        <v>6.0758333333333328</v>
      </c>
      <c r="BH150" s="27">
        <v>10.38</v>
      </c>
      <c r="BI150" s="27">
        <v>13.67</v>
      </c>
      <c r="BJ150" s="27">
        <v>2.5099999999999998</v>
      </c>
      <c r="BK150" s="27">
        <v>55.25</v>
      </c>
      <c r="BL150" s="27">
        <v>10.51</v>
      </c>
      <c r="BM150" s="27">
        <v>10.16</v>
      </c>
    </row>
    <row r="151" spans="1:65" x14ac:dyDescent="0.2">
      <c r="A151" s="13">
        <v>4813140120</v>
      </c>
      <c r="B151" t="s">
        <v>605</v>
      </c>
      <c r="C151" t="s">
        <v>613</v>
      </c>
      <c r="D151" t="s">
        <v>614</v>
      </c>
      <c r="E151" s="27">
        <v>13.36</v>
      </c>
      <c r="F151" s="27">
        <v>4.92</v>
      </c>
      <c r="G151" s="27">
        <v>4.92</v>
      </c>
      <c r="H151" s="27">
        <v>1.42</v>
      </c>
      <c r="I151" s="27">
        <v>1.01</v>
      </c>
      <c r="J151" s="27">
        <v>2.11</v>
      </c>
      <c r="K151" s="27">
        <v>1.65</v>
      </c>
      <c r="L151" s="27">
        <v>1.03</v>
      </c>
      <c r="M151" s="27">
        <v>3.71</v>
      </c>
      <c r="N151" s="27">
        <v>4.4000000000000004</v>
      </c>
      <c r="O151" s="27">
        <v>0.52</v>
      </c>
      <c r="P151" s="27">
        <v>1.63</v>
      </c>
      <c r="Q151" s="27">
        <v>4.13</v>
      </c>
      <c r="R151" s="27">
        <v>3.65</v>
      </c>
      <c r="S151" s="27">
        <v>4.8899999999999997</v>
      </c>
      <c r="T151" s="27">
        <v>2.2200000000000002</v>
      </c>
      <c r="U151" s="27">
        <v>4.43</v>
      </c>
      <c r="V151" s="27">
        <v>1.37</v>
      </c>
      <c r="W151" s="27">
        <v>1.86</v>
      </c>
      <c r="X151" s="27">
        <v>1.89</v>
      </c>
      <c r="Y151" s="27">
        <v>20.52</v>
      </c>
      <c r="Z151" s="27">
        <v>4.53</v>
      </c>
      <c r="AA151" s="27">
        <v>2.61</v>
      </c>
      <c r="AB151" s="27">
        <v>1.26</v>
      </c>
      <c r="AC151" s="27">
        <v>3.48</v>
      </c>
      <c r="AD151" s="27">
        <v>2.17</v>
      </c>
      <c r="AE151" s="29">
        <v>1074.67</v>
      </c>
      <c r="AF151" s="29">
        <v>506350</v>
      </c>
      <c r="AG151" s="25">
        <v>3.1375000000000992</v>
      </c>
      <c r="AH151" s="29">
        <v>1629.3932993223959</v>
      </c>
      <c r="AI151" s="27" t="s">
        <v>869</v>
      </c>
      <c r="AJ151" s="27">
        <v>122.43731769166665</v>
      </c>
      <c r="AK151" s="27">
        <v>52.579883606998635</v>
      </c>
      <c r="AL151" s="27">
        <v>175.01720129866527</v>
      </c>
      <c r="AM151" s="27">
        <v>186.82140000000001</v>
      </c>
      <c r="AN151" s="27">
        <v>60</v>
      </c>
      <c r="AO151" s="30">
        <v>2.843</v>
      </c>
      <c r="AP151" s="27">
        <v>138</v>
      </c>
      <c r="AQ151" s="27">
        <v>112.5</v>
      </c>
      <c r="AR151" s="27">
        <v>86.5</v>
      </c>
      <c r="AS151" s="27">
        <v>9.84</v>
      </c>
      <c r="AT151" s="27">
        <v>230.15</v>
      </c>
      <c r="AU151" s="27">
        <v>4.37</v>
      </c>
      <c r="AV151" s="27">
        <v>10.39</v>
      </c>
      <c r="AW151" s="27">
        <v>4.99</v>
      </c>
      <c r="AX151" s="27">
        <v>16</v>
      </c>
      <c r="AY151" s="27">
        <v>40.33</v>
      </c>
      <c r="AZ151" s="27">
        <v>2.52</v>
      </c>
      <c r="BA151" s="27">
        <v>1.0900000000000001</v>
      </c>
      <c r="BB151" s="27">
        <v>10.82</v>
      </c>
      <c r="BC151" s="27">
        <v>44.16</v>
      </c>
      <c r="BD151" s="27">
        <v>29.33</v>
      </c>
      <c r="BE151" s="27">
        <v>33.700000000000003</v>
      </c>
      <c r="BF151" s="27">
        <v>75</v>
      </c>
      <c r="BG151" s="27">
        <v>12.29</v>
      </c>
      <c r="BH151" s="27">
        <v>11.72</v>
      </c>
      <c r="BI151" s="27">
        <v>12.5</v>
      </c>
      <c r="BJ151" s="27">
        <v>2.89</v>
      </c>
      <c r="BK151" s="27">
        <v>42</v>
      </c>
      <c r="BL151" s="27">
        <v>10.67</v>
      </c>
      <c r="BM151" s="27">
        <v>10.64</v>
      </c>
    </row>
    <row r="152" spans="1:65" x14ac:dyDescent="0.2">
      <c r="A152" s="13">
        <v>1319140375</v>
      </c>
      <c r="B152" t="s">
        <v>296</v>
      </c>
      <c r="C152" t="s">
        <v>304</v>
      </c>
      <c r="D152" t="s">
        <v>305</v>
      </c>
      <c r="E152" s="27">
        <v>13.32</v>
      </c>
      <c r="F152" s="27">
        <v>4.57</v>
      </c>
      <c r="G152" s="27">
        <v>4.79</v>
      </c>
      <c r="H152" s="27">
        <v>1.1200000000000001</v>
      </c>
      <c r="I152" s="27">
        <v>0.94</v>
      </c>
      <c r="J152" s="27">
        <v>1.96</v>
      </c>
      <c r="K152" s="27">
        <v>1.22</v>
      </c>
      <c r="L152" s="27">
        <v>1.23</v>
      </c>
      <c r="M152" s="27">
        <v>3.99</v>
      </c>
      <c r="N152" s="27">
        <v>2.82</v>
      </c>
      <c r="O152" s="27">
        <v>0.44</v>
      </c>
      <c r="P152" s="27">
        <v>1.75</v>
      </c>
      <c r="Q152" s="27">
        <v>3.15</v>
      </c>
      <c r="R152" s="27">
        <v>3.94</v>
      </c>
      <c r="S152" s="27">
        <v>4.55</v>
      </c>
      <c r="T152" s="27">
        <v>1.99</v>
      </c>
      <c r="U152" s="27">
        <v>4.22</v>
      </c>
      <c r="V152" s="27">
        <v>1.21</v>
      </c>
      <c r="W152" s="27">
        <v>1.77</v>
      </c>
      <c r="X152" s="27">
        <v>1.79</v>
      </c>
      <c r="Y152" s="27">
        <v>17.64</v>
      </c>
      <c r="Z152" s="27">
        <v>4.3099999999999996</v>
      </c>
      <c r="AA152" s="27">
        <v>2.81</v>
      </c>
      <c r="AB152" s="27">
        <v>1.26</v>
      </c>
      <c r="AC152" s="27">
        <v>3.1</v>
      </c>
      <c r="AD152" s="27">
        <v>1.82</v>
      </c>
      <c r="AE152" s="29">
        <v>1033.33</v>
      </c>
      <c r="AF152" s="29">
        <v>317967</v>
      </c>
      <c r="AG152" s="25">
        <v>3.5200000000003264</v>
      </c>
      <c r="AH152" s="29">
        <v>1073.5245999313665</v>
      </c>
      <c r="AI152" s="27" t="s">
        <v>869</v>
      </c>
      <c r="AJ152" s="27">
        <v>119.64747575000001</v>
      </c>
      <c r="AK152" s="27">
        <v>49.777000000000008</v>
      </c>
      <c r="AL152" s="27">
        <v>169.42447575000003</v>
      </c>
      <c r="AM152" s="27">
        <v>186.57704999999999</v>
      </c>
      <c r="AN152" s="27">
        <v>33</v>
      </c>
      <c r="AO152" s="30">
        <v>3.2</v>
      </c>
      <c r="AP152" s="27">
        <v>83</v>
      </c>
      <c r="AQ152" s="27">
        <v>112.5</v>
      </c>
      <c r="AR152" s="27">
        <v>90</v>
      </c>
      <c r="AS152" s="27">
        <v>9.49</v>
      </c>
      <c r="AT152" s="27">
        <v>438.64</v>
      </c>
      <c r="AU152" s="27">
        <v>3.79</v>
      </c>
      <c r="AV152" s="27">
        <v>11.99</v>
      </c>
      <c r="AW152" s="27">
        <v>3.99</v>
      </c>
      <c r="AX152" s="27">
        <v>16</v>
      </c>
      <c r="AY152" s="27">
        <v>32.5</v>
      </c>
      <c r="AZ152" s="27">
        <v>2.48</v>
      </c>
      <c r="BA152" s="27">
        <v>1</v>
      </c>
      <c r="BB152" s="27">
        <v>10</v>
      </c>
      <c r="BC152" s="27">
        <v>36.25</v>
      </c>
      <c r="BD152" s="27">
        <v>29</v>
      </c>
      <c r="BE152" s="27">
        <v>50</v>
      </c>
      <c r="BF152" s="27">
        <v>75</v>
      </c>
      <c r="BG152" s="27">
        <v>16.989999999999998</v>
      </c>
      <c r="BH152" s="27">
        <v>11.49</v>
      </c>
      <c r="BI152" s="27">
        <v>15</v>
      </c>
      <c r="BJ152" s="27">
        <v>2.27</v>
      </c>
      <c r="BK152" s="27">
        <v>100</v>
      </c>
      <c r="BL152" s="27">
        <v>9.99</v>
      </c>
      <c r="BM152" s="27">
        <v>8.65</v>
      </c>
    </row>
    <row r="153" spans="1:65" x14ac:dyDescent="0.2">
      <c r="A153" s="13">
        <v>1312060150</v>
      </c>
      <c r="B153" t="s">
        <v>296</v>
      </c>
      <c r="C153" t="s">
        <v>299</v>
      </c>
      <c r="D153" t="s">
        <v>300</v>
      </c>
      <c r="E153" s="27">
        <v>13.29</v>
      </c>
      <c r="F153" s="27">
        <v>4.79</v>
      </c>
      <c r="G153" s="27">
        <v>4.53</v>
      </c>
      <c r="H153" s="27">
        <v>1.1000000000000001</v>
      </c>
      <c r="I153" s="27">
        <v>1.01</v>
      </c>
      <c r="J153" s="27">
        <v>1.72</v>
      </c>
      <c r="K153" s="27">
        <v>1.19</v>
      </c>
      <c r="L153" s="27">
        <v>0.98</v>
      </c>
      <c r="M153" s="27">
        <v>4.25</v>
      </c>
      <c r="N153" s="27">
        <v>3.98</v>
      </c>
      <c r="O153" s="27">
        <v>0.53</v>
      </c>
      <c r="P153" s="27">
        <v>1.68</v>
      </c>
      <c r="Q153" s="27">
        <v>3.94</v>
      </c>
      <c r="R153" s="27">
        <v>3.89</v>
      </c>
      <c r="S153" s="27">
        <v>4.4400000000000004</v>
      </c>
      <c r="T153" s="27">
        <v>1.96</v>
      </c>
      <c r="U153" s="27">
        <v>4.5999999999999996</v>
      </c>
      <c r="V153" s="27">
        <v>1.24</v>
      </c>
      <c r="W153" s="27">
        <v>1.89</v>
      </c>
      <c r="X153" s="27">
        <v>1.79</v>
      </c>
      <c r="Y153" s="27">
        <v>17.46</v>
      </c>
      <c r="Z153" s="27">
        <v>4.13</v>
      </c>
      <c r="AA153" s="27">
        <v>2.04</v>
      </c>
      <c r="AB153" s="27">
        <v>1.05</v>
      </c>
      <c r="AC153" s="27">
        <v>3.06</v>
      </c>
      <c r="AD153" s="27">
        <v>2.11</v>
      </c>
      <c r="AE153" s="29">
        <v>1561.7</v>
      </c>
      <c r="AF153" s="29">
        <v>503441</v>
      </c>
      <c r="AG153" s="25">
        <v>3.5200000000002771</v>
      </c>
      <c r="AH153" s="29">
        <v>1699.7244937809387</v>
      </c>
      <c r="AI153" s="27" t="s">
        <v>869</v>
      </c>
      <c r="AJ153" s="27">
        <v>90.179357891416586</v>
      </c>
      <c r="AK153" s="27">
        <v>42.603311863449683</v>
      </c>
      <c r="AL153" s="27">
        <v>132.78266975486628</v>
      </c>
      <c r="AM153" s="27">
        <v>189.42705000000001</v>
      </c>
      <c r="AN153" s="27">
        <v>62.78</v>
      </c>
      <c r="AO153" s="30">
        <v>3.306</v>
      </c>
      <c r="AP153" s="27">
        <v>128.80000000000001</v>
      </c>
      <c r="AQ153" s="27">
        <v>116.5</v>
      </c>
      <c r="AR153" s="27">
        <v>122.63</v>
      </c>
      <c r="AS153" s="27">
        <v>9.3000000000000007</v>
      </c>
      <c r="AT153" s="27">
        <v>479.7</v>
      </c>
      <c r="AU153" s="27">
        <v>4.46</v>
      </c>
      <c r="AV153" s="27">
        <v>11.41</v>
      </c>
      <c r="AW153" s="27">
        <v>4.1399999999999997</v>
      </c>
      <c r="AX153" s="27">
        <v>24.8</v>
      </c>
      <c r="AY153" s="27">
        <v>49.5</v>
      </c>
      <c r="AZ153" s="27">
        <v>2.84</v>
      </c>
      <c r="BA153" s="27">
        <v>1</v>
      </c>
      <c r="BB153" s="27">
        <v>12.12</v>
      </c>
      <c r="BC153" s="27">
        <v>48.55</v>
      </c>
      <c r="BD153" s="27">
        <v>36.99</v>
      </c>
      <c r="BE153" s="27">
        <v>47.85</v>
      </c>
      <c r="BF153" s="27">
        <v>79.23</v>
      </c>
      <c r="BG153" s="27">
        <v>12.29</v>
      </c>
      <c r="BH153" s="27">
        <v>13.55</v>
      </c>
      <c r="BI153" s="27">
        <v>18.899999999999999</v>
      </c>
      <c r="BJ153" s="27">
        <v>2.94</v>
      </c>
      <c r="BK153" s="27">
        <v>63.3</v>
      </c>
      <c r="BL153" s="27">
        <v>11.68</v>
      </c>
      <c r="BM153" s="27">
        <v>10.87</v>
      </c>
    </row>
    <row r="154" spans="1:65" x14ac:dyDescent="0.2">
      <c r="A154" s="13">
        <v>2928140600</v>
      </c>
      <c r="B154" t="s">
        <v>451</v>
      </c>
      <c r="C154" t="s">
        <v>458</v>
      </c>
      <c r="D154" t="s">
        <v>459</v>
      </c>
      <c r="E154" s="27">
        <v>13.28</v>
      </c>
      <c r="F154" s="27">
        <v>4.32</v>
      </c>
      <c r="G154" s="27">
        <v>4.71</v>
      </c>
      <c r="H154" s="27">
        <v>1.72</v>
      </c>
      <c r="I154" s="27">
        <v>0.93</v>
      </c>
      <c r="J154" s="27">
        <v>2.2599999999999998</v>
      </c>
      <c r="K154" s="27">
        <v>1.7</v>
      </c>
      <c r="L154" s="27">
        <v>0.9</v>
      </c>
      <c r="M154" s="27">
        <v>3.7</v>
      </c>
      <c r="N154" s="27">
        <v>2.64</v>
      </c>
      <c r="O154" s="27">
        <v>0.52</v>
      </c>
      <c r="P154" s="27">
        <v>1.62</v>
      </c>
      <c r="Q154" s="27">
        <v>3.76</v>
      </c>
      <c r="R154" s="27">
        <v>3.43</v>
      </c>
      <c r="S154" s="27">
        <v>3.99</v>
      </c>
      <c r="T154" s="27">
        <v>2.14</v>
      </c>
      <c r="U154" s="27">
        <v>3.57</v>
      </c>
      <c r="V154" s="27">
        <v>1.18</v>
      </c>
      <c r="W154" s="27">
        <v>1.74</v>
      </c>
      <c r="X154" s="27">
        <v>1.7</v>
      </c>
      <c r="Y154" s="27">
        <v>18.71</v>
      </c>
      <c r="Z154" s="27">
        <v>4.34</v>
      </c>
      <c r="AA154" s="27">
        <v>2.58</v>
      </c>
      <c r="AB154" s="27">
        <v>1</v>
      </c>
      <c r="AC154" s="27">
        <v>3.06</v>
      </c>
      <c r="AD154" s="27">
        <v>2.0699999999999998</v>
      </c>
      <c r="AE154" s="29">
        <v>1430</v>
      </c>
      <c r="AF154" s="29">
        <v>422400</v>
      </c>
      <c r="AG154" s="25">
        <v>3.7750000000001984</v>
      </c>
      <c r="AH154" s="29">
        <v>1471.6479226772442</v>
      </c>
      <c r="AI154" s="27" t="s">
        <v>869</v>
      </c>
      <c r="AJ154" s="27">
        <v>100.69435775532246</v>
      </c>
      <c r="AK154" s="27">
        <v>78.186108557653583</v>
      </c>
      <c r="AL154" s="27">
        <v>178.88046631297604</v>
      </c>
      <c r="AM154" s="27">
        <v>194.42205000000001</v>
      </c>
      <c r="AN154" s="27">
        <v>45.29</v>
      </c>
      <c r="AO154" s="30">
        <v>2.91</v>
      </c>
      <c r="AP154" s="27">
        <v>88.7</v>
      </c>
      <c r="AQ154" s="27">
        <v>89.77</v>
      </c>
      <c r="AR154" s="27">
        <v>101.11</v>
      </c>
      <c r="AS154" s="27">
        <v>9.9</v>
      </c>
      <c r="AT154" s="27">
        <v>464.55</v>
      </c>
      <c r="AU154" s="27">
        <v>5.04</v>
      </c>
      <c r="AV154" s="27">
        <v>10.74</v>
      </c>
      <c r="AW154" s="27">
        <v>4.2699999999999996</v>
      </c>
      <c r="AX154" s="27">
        <v>19.7</v>
      </c>
      <c r="AY154" s="27">
        <v>32.4</v>
      </c>
      <c r="AZ154" s="27">
        <v>1.71</v>
      </c>
      <c r="BA154" s="27">
        <v>1.18</v>
      </c>
      <c r="BB154" s="27">
        <v>14.63</v>
      </c>
      <c r="BC154" s="27">
        <v>34.5</v>
      </c>
      <c r="BD154" s="27">
        <v>29.64</v>
      </c>
      <c r="BE154" s="27">
        <v>32.49</v>
      </c>
      <c r="BF154" s="27">
        <v>69.989999999999995</v>
      </c>
      <c r="BG154" s="27">
        <v>13.332500000000001</v>
      </c>
      <c r="BH154" s="27">
        <v>11.61</v>
      </c>
      <c r="BI154" s="27">
        <v>15.6</v>
      </c>
      <c r="BJ154" s="27">
        <v>2.5</v>
      </c>
      <c r="BK154" s="27">
        <v>45.54</v>
      </c>
      <c r="BL154" s="27">
        <v>8.91</v>
      </c>
      <c r="BM154" s="27">
        <v>6.81</v>
      </c>
    </row>
    <row r="155" spans="1:65" x14ac:dyDescent="0.2">
      <c r="A155" s="13">
        <v>1716984280</v>
      </c>
      <c r="B155" t="s">
        <v>322</v>
      </c>
      <c r="C155" t="s">
        <v>879</v>
      </c>
      <c r="D155" t="s">
        <v>836</v>
      </c>
      <c r="E155" s="27">
        <v>13.26</v>
      </c>
      <c r="F155" s="27">
        <v>6.01</v>
      </c>
      <c r="G155" s="27">
        <v>3.99</v>
      </c>
      <c r="H155" s="27">
        <v>1.1200000000000001</v>
      </c>
      <c r="I155" s="27">
        <v>1.1599999999999999</v>
      </c>
      <c r="J155" s="27">
        <v>2.0299999999999998</v>
      </c>
      <c r="K155" s="27">
        <v>1.86</v>
      </c>
      <c r="L155" s="27">
        <v>1.1399999999999999</v>
      </c>
      <c r="M155" s="27">
        <v>4.4800000000000004</v>
      </c>
      <c r="N155" s="27">
        <v>3.26</v>
      </c>
      <c r="O155" s="27">
        <v>0.65</v>
      </c>
      <c r="P155" s="27">
        <v>1.54</v>
      </c>
      <c r="Q155" s="27">
        <v>3.18</v>
      </c>
      <c r="R155" s="27">
        <v>3.76</v>
      </c>
      <c r="S155" s="27">
        <v>5.27</v>
      </c>
      <c r="T155" s="27">
        <v>3.52</v>
      </c>
      <c r="U155" s="27">
        <v>5.61</v>
      </c>
      <c r="V155" s="27">
        <v>1.63</v>
      </c>
      <c r="W155" s="27">
        <v>1.94</v>
      </c>
      <c r="X155" s="27">
        <v>1.67</v>
      </c>
      <c r="Y155" s="27">
        <v>18.7</v>
      </c>
      <c r="Z155" s="27">
        <v>6.17</v>
      </c>
      <c r="AA155" s="27">
        <v>2.61</v>
      </c>
      <c r="AB155" s="27">
        <v>2.04</v>
      </c>
      <c r="AC155" s="27">
        <v>3.45</v>
      </c>
      <c r="AD155" s="27">
        <v>2.15</v>
      </c>
      <c r="AE155" s="29">
        <v>2960.67</v>
      </c>
      <c r="AF155" s="29">
        <v>561140</v>
      </c>
      <c r="AG155" s="25">
        <v>3.4375000000005111</v>
      </c>
      <c r="AH155" s="29">
        <v>1875.1748099635338</v>
      </c>
      <c r="AI155" s="27" t="s">
        <v>869</v>
      </c>
      <c r="AJ155" s="27">
        <v>82.508600093370092</v>
      </c>
      <c r="AK155" s="27">
        <v>74.44953296118527</v>
      </c>
      <c r="AL155" s="27">
        <v>156.95813305455536</v>
      </c>
      <c r="AM155" s="27">
        <v>207.63704999999999</v>
      </c>
      <c r="AN155" s="27">
        <v>93.99</v>
      </c>
      <c r="AO155" s="30">
        <v>3.6379999999999999</v>
      </c>
      <c r="AP155" s="27">
        <v>148.5</v>
      </c>
      <c r="AQ155" s="27">
        <v>181.5</v>
      </c>
      <c r="AR155" s="27">
        <v>137.5</v>
      </c>
      <c r="AS155" s="27">
        <v>10.1</v>
      </c>
      <c r="AT155" s="27">
        <v>352</v>
      </c>
      <c r="AU155" s="27">
        <v>6.34</v>
      </c>
      <c r="AV155" s="27">
        <v>15.25</v>
      </c>
      <c r="AW155" s="27">
        <v>4.99</v>
      </c>
      <c r="AX155" s="27">
        <v>37.67</v>
      </c>
      <c r="AY155" s="27">
        <v>65.5</v>
      </c>
      <c r="AZ155" s="27">
        <v>2.83</v>
      </c>
      <c r="BA155" s="27">
        <v>1.05</v>
      </c>
      <c r="BB155" s="27">
        <v>12.5</v>
      </c>
      <c r="BC155" s="27">
        <v>31.65</v>
      </c>
      <c r="BD155" s="27">
        <v>24.53</v>
      </c>
      <c r="BE155" s="27">
        <v>25.32</v>
      </c>
      <c r="BF155" s="27">
        <v>83.5</v>
      </c>
      <c r="BG155" s="27">
        <v>17.29</v>
      </c>
      <c r="BH155" s="27">
        <v>15.58</v>
      </c>
      <c r="BI155" s="27">
        <v>24</v>
      </c>
      <c r="BJ155" s="27">
        <v>2.71</v>
      </c>
      <c r="BK155" s="27">
        <v>100</v>
      </c>
      <c r="BL155" s="27">
        <v>9.8800000000000008</v>
      </c>
      <c r="BM155" s="27">
        <v>10.27</v>
      </c>
    </row>
    <row r="156" spans="1:65" x14ac:dyDescent="0.2">
      <c r="A156" s="13">
        <v>4826420180</v>
      </c>
      <c r="B156" t="s">
        <v>605</v>
      </c>
      <c r="C156" t="s">
        <v>625</v>
      </c>
      <c r="D156" t="s">
        <v>626</v>
      </c>
      <c r="E156" s="27">
        <v>13.23</v>
      </c>
      <c r="F156" s="27">
        <v>4.79</v>
      </c>
      <c r="G156" s="27">
        <v>4.38</v>
      </c>
      <c r="H156" s="27">
        <v>1.46</v>
      </c>
      <c r="I156" s="27">
        <v>0.99</v>
      </c>
      <c r="J156" s="27">
        <v>2.62</v>
      </c>
      <c r="K156" s="27">
        <v>1.57</v>
      </c>
      <c r="L156" s="27">
        <v>1.06</v>
      </c>
      <c r="M156" s="27">
        <v>4.3899999999999997</v>
      </c>
      <c r="N156" s="27">
        <v>2.7</v>
      </c>
      <c r="O156" s="27">
        <v>0.45</v>
      </c>
      <c r="P156" s="27">
        <v>1.49</v>
      </c>
      <c r="Q156" s="27">
        <v>3.81</v>
      </c>
      <c r="R156" s="27">
        <v>4.22</v>
      </c>
      <c r="S156" s="27">
        <v>4.26</v>
      </c>
      <c r="T156" s="27">
        <v>2.71</v>
      </c>
      <c r="U156" s="27">
        <v>4.1500000000000004</v>
      </c>
      <c r="V156" s="27">
        <v>1.43</v>
      </c>
      <c r="W156" s="27">
        <v>1.87</v>
      </c>
      <c r="X156" s="27">
        <v>1.77</v>
      </c>
      <c r="Y156" s="27">
        <v>16.98</v>
      </c>
      <c r="Z156" s="27">
        <v>5.16</v>
      </c>
      <c r="AA156" s="27">
        <v>2.54</v>
      </c>
      <c r="AB156" s="27">
        <v>1.28</v>
      </c>
      <c r="AC156" s="27">
        <v>2.73</v>
      </c>
      <c r="AD156" s="27">
        <v>1.99</v>
      </c>
      <c r="AE156" s="29">
        <v>1368.75</v>
      </c>
      <c r="AF156" s="29">
        <v>343480</v>
      </c>
      <c r="AG156" s="25">
        <v>3.1999999999999735</v>
      </c>
      <c r="AH156" s="29">
        <v>1114.077891470464</v>
      </c>
      <c r="AI156" s="27" t="s">
        <v>869</v>
      </c>
      <c r="AJ156" s="27">
        <v>121.42185977500002</v>
      </c>
      <c r="AK156" s="27">
        <v>42.921123971928466</v>
      </c>
      <c r="AL156" s="27">
        <v>164.3429837469285</v>
      </c>
      <c r="AM156" s="27">
        <v>189.82140000000001</v>
      </c>
      <c r="AN156" s="27">
        <v>47.83</v>
      </c>
      <c r="AO156" s="30">
        <v>2.8279999999999998</v>
      </c>
      <c r="AP156" s="27">
        <v>93.33</v>
      </c>
      <c r="AQ156" s="27">
        <v>121.25</v>
      </c>
      <c r="AR156" s="27">
        <v>139.5</v>
      </c>
      <c r="AS156" s="27">
        <v>10.25</v>
      </c>
      <c r="AT156" s="27">
        <v>484.09</v>
      </c>
      <c r="AU156" s="27">
        <v>4.3899999999999997</v>
      </c>
      <c r="AV156" s="27">
        <v>9.2200000000000006</v>
      </c>
      <c r="AW156" s="27">
        <v>3.99</v>
      </c>
      <c r="AX156" s="27">
        <v>19.399999999999999</v>
      </c>
      <c r="AY156" s="27">
        <v>48</v>
      </c>
      <c r="AZ156" s="27">
        <v>2.78</v>
      </c>
      <c r="BA156" s="27">
        <v>1.05</v>
      </c>
      <c r="BB156" s="27">
        <v>8.75</v>
      </c>
      <c r="BC156" s="27">
        <v>38.5</v>
      </c>
      <c r="BD156" s="27">
        <v>32.5</v>
      </c>
      <c r="BE156" s="27">
        <v>36</v>
      </c>
      <c r="BF156" s="27">
        <v>94.66</v>
      </c>
      <c r="BG156" s="27">
        <v>21.666666666666668</v>
      </c>
      <c r="BH156" s="27">
        <v>12.07</v>
      </c>
      <c r="BI156" s="27">
        <v>17.5</v>
      </c>
      <c r="BJ156" s="27">
        <v>4.1500000000000004</v>
      </c>
      <c r="BK156" s="27">
        <v>53.8</v>
      </c>
      <c r="BL156" s="27">
        <v>10.19</v>
      </c>
      <c r="BM156" s="27">
        <v>10.86</v>
      </c>
    </row>
    <row r="157" spans="1:65" x14ac:dyDescent="0.2">
      <c r="A157" s="13">
        <v>4242540815</v>
      </c>
      <c r="B157" t="s">
        <v>560</v>
      </c>
      <c r="C157" t="s">
        <v>885</v>
      </c>
      <c r="D157" t="s">
        <v>568</v>
      </c>
      <c r="E157" s="27">
        <v>13.21</v>
      </c>
      <c r="F157" s="27">
        <v>4.09</v>
      </c>
      <c r="G157" s="27">
        <v>5.47</v>
      </c>
      <c r="H157" s="27">
        <v>1.34</v>
      </c>
      <c r="I157" s="27">
        <v>1.24</v>
      </c>
      <c r="J157" s="27">
        <v>2.2200000000000002</v>
      </c>
      <c r="K157" s="27">
        <v>1.84</v>
      </c>
      <c r="L157" s="27">
        <v>1.0900000000000001</v>
      </c>
      <c r="M157" s="27">
        <v>4.24</v>
      </c>
      <c r="N157" s="27">
        <v>3.94</v>
      </c>
      <c r="O157" s="27">
        <v>0.57999999999999996</v>
      </c>
      <c r="P157" s="27">
        <v>1.82</v>
      </c>
      <c r="Q157" s="27">
        <v>4.37</v>
      </c>
      <c r="R157" s="27">
        <v>4.07</v>
      </c>
      <c r="S157" s="27">
        <v>3.99</v>
      </c>
      <c r="T157" s="27">
        <v>2.44</v>
      </c>
      <c r="U157" s="27">
        <v>4.4400000000000004</v>
      </c>
      <c r="V157" s="27">
        <v>1.42</v>
      </c>
      <c r="W157" s="27">
        <v>2.14</v>
      </c>
      <c r="X157" s="27">
        <v>1.87</v>
      </c>
      <c r="Y157" s="27">
        <v>17.239999999999998</v>
      </c>
      <c r="Z157" s="27">
        <v>5.89</v>
      </c>
      <c r="AA157" s="27">
        <v>3.04</v>
      </c>
      <c r="AB157" s="27">
        <v>1.44</v>
      </c>
      <c r="AC157" s="27">
        <v>3.89</v>
      </c>
      <c r="AD157" s="27">
        <v>2.2400000000000002</v>
      </c>
      <c r="AE157" s="29">
        <v>1782</v>
      </c>
      <c r="AF157" s="29">
        <v>251278</v>
      </c>
      <c r="AG157" s="25">
        <v>3.5500000000003453</v>
      </c>
      <c r="AH157" s="29">
        <v>851.53160757683861</v>
      </c>
      <c r="AI157" s="27" t="s">
        <v>869</v>
      </c>
      <c r="AJ157" s="27">
        <v>100.98782341666669</v>
      </c>
      <c r="AK157" s="27">
        <v>83.297734549792949</v>
      </c>
      <c r="AL157" s="27">
        <v>184.28555796645963</v>
      </c>
      <c r="AM157" s="27">
        <v>193.41705000000002</v>
      </c>
      <c r="AN157" s="27">
        <v>44.27</v>
      </c>
      <c r="AO157" s="30">
        <v>3.573</v>
      </c>
      <c r="AP157" s="27">
        <v>61</v>
      </c>
      <c r="AQ157" s="27">
        <v>77</v>
      </c>
      <c r="AR157" s="27">
        <v>107</v>
      </c>
      <c r="AS157" s="27">
        <v>9.76</v>
      </c>
      <c r="AT157" s="27">
        <v>488.5</v>
      </c>
      <c r="AU157" s="27">
        <v>5.09</v>
      </c>
      <c r="AV157" s="27">
        <v>9.76</v>
      </c>
      <c r="AW157" s="27">
        <v>4.12</v>
      </c>
      <c r="AX157" s="27">
        <v>25.75</v>
      </c>
      <c r="AY157" s="27">
        <v>36</v>
      </c>
      <c r="AZ157" s="27">
        <v>2.04</v>
      </c>
      <c r="BA157" s="27">
        <v>1.1399999999999999</v>
      </c>
      <c r="BB157" s="27">
        <v>14.69</v>
      </c>
      <c r="BC157" s="27">
        <v>37.159999999999997</v>
      </c>
      <c r="BD157" s="27">
        <v>35.4</v>
      </c>
      <c r="BE157" s="27">
        <v>31.46</v>
      </c>
      <c r="BF157" s="27">
        <v>98</v>
      </c>
      <c r="BG157" s="27">
        <v>6.95</v>
      </c>
      <c r="BH157" s="27">
        <v>12.75</v>
      </c>
      <c r="BI157" s="27">
        <v>16.670000000000002</v>
      </c>
      <c r="BJ157" s="27">
        <v>2.29</v>
      </c>
      <c r="BK157" s="27">
        <v>59.33</v>
      </c>
      <c r="BL157" s="27">
        <v>10.16</v>
      </c>
      <c r="BM157" s="27">
        <v>8.99</v>
      </c>
    </row>
    <row r="158" spans="1:65" x14ac:dyDescent="0.2">
      <c r="A158" s="13">
        <v>122520300</v>
      </c>
      <c r="B158" t="s">
        <v>184</v>
      </c>
      <c r="C158" t="s">
        <v>195</v>
      </c>
      <c r="D158" t="s">
        <v>196</v>
      </c>
      <c r="E158" s="27">
        <v>13.21</v>
      </c>
      <c r="F158" s="27">
        <v>3.27</v>
      </c>
      <c r="G158" s="27">
        <v>4.66</v>
      </c>
      <c r="H158" s="27">
        <v>2.04</v>
      </c>
      <c r="I158" s="27">
        <v>0.98</v>
      </c>
      <c r="J158" s="27">
        <v>1.95</v>
      </c>
      <c r="K158" s="27">
        <v>1.73</v>
      </c>
      <c r="L158" s="27">
        <v>1.06</v>
      </c>
      <c r="M158" s="27">
        <v>4.3899999999999997</v>
      </c>
      <c r="N158" s="27">
        <v>3.06</v>
      </c>
      <c r="O158" s="27">
        <v>0.61</v>
      </c>
      <c r="P158" s="27">
        <v>1.88</v>
      </c>
      <c r="Q158" s="27">
        <v>3.57</v>
      </c>
      <c r="R158" s="27">
        <v>3.64</v>
      </c>
      <c r="S158" s="27">
        <v>4.0599999999999996</v>
      </c>
      <c r="T158" s="27">
        <v>2.2000000000000002</v>
      </c>
      <c r="U158" s="27">
        <v>4.3899999999999997</v>
      </c>
      <c r="V158" s="27">
        <v>1.36</v>
      </c>
      <c r="W158" s="27">
        <v>1.96</v>
      </c>
      <c r="X158" s="27">
        <v>1.53</v>
      </c>
      <c r="Y158" s="27">
        <v>21.33</v>
      </c>
      <c r="Z158" s="27">
        <v>4.45</v>
      </c>
      <c r="AA158" s="27">
        <v>2.4700000000000002</v>
      </c>
      <c r="AB158" s="27">
        <v>1.64</v>
      </c>
      <c r="AC158" s="27">
        <v>2.88</v>
      </c>
      <c r="AD158" s="27">
        <v>1.96</v>
      </c>
      <c r="AE158" s="29">
        <v>631.25</v>
      </c>
      <c r="AF158" s="29">
        <v>337475</v>
      </c>
      <c r="AG158" s="25">
        <v>3.2000000000001014</v>
      </c>
      <c r="AH158" s="29">
        <v>1094.600665028534</v>
      </c>
      <c r="AI158" s="27">
        <v>173.3050400122886</v>
      </c>
      <c r="AJ158" s="27" t="s">
        <v>869</v>
      </c>
      <c r="AK158" s="27" t="s">
        <v>869</v>
      </c>
      <c r="AL158" s="27">
        <v>173.3050400122886</v>
      </c>
      <c r="AM158" s="27">
        <v>186.15705</v>
      </c>
      <c r="AN158" s="27">
        <v>50</v>
      </c>
      <c r="AO158" s="30">
        <v>2.9630000000000001</v>
      </c>
      <c r="AP158" s="27">
        <v>77</v>
      </c>
      <c r="AQ158" s="27">
        <v>83</v>
      </c>
      <c r="AR158" s="27">
        <v>78</v>
      </c>
      <c r="AS158" s="27">
        <v>9.51</v>
      </c>
      <c r="AT158" s="27">
        <v>490.77</v>
      </c>
      <c r="AU158" s="27">
        <v>4.29</v>
      </c>
      <c r="AV158" s="27">
        <v>9.69</v>
      </c>
      <c r="AW158" s="27">
        <v>4.49</v>
      </c>
      <c r="AX158" s="27">
        <v>18.2</v>
      </c>
      <c r="AY158" s="27">
        <v>39</v>
      </c>
      <c r="AZ158" s="27">
        <v>2.25</v>
      </c>
      <c r="BA158" s="27">
        <v>1.34</v>
      </c>
      <c r="BB158" s="27">
        <v>13.26</v>
      </c>
      <c r="BC158" s="27">
        <v>23.12</v>
      </c>
      <c r="BD158" s="27">
        <v>18.87</v>
      </c>
      <c r="BE158" s="27">
        <v>25.12</v>
      </c>
      <c r="BF158" s="27">
        <v>80</v>
      </c>
      <c r="BG158" s="27">
        <v>7.5</v>
      </c>
      <c r="BH158" s="27">
        <v>12.49</v>
      </c>
      <c r="BI158" s="27">
        <v>14.33</v>
      </c>
      <c r="BJ158" s="27">
        <v>2.64</v>
      </c>
      <c r="BK158" s="27">
        <v>41.5</v>
      </c>
      <c r="BL158" s="27">
        <v>9.9499999999999993</v>
      </c>
      <c r="BM158" s="27">
        <v>6.68</v>
      </c>
    </row>
    <row r="159" spans="1:65" x14ac:dyDescent="0.2">
      <c r="A159" s="13">
        <v>5015540200</v>
      </c>
      <c r="B159" t="s">
        <v>661</v>
      </c>
      <c r="C159" t="s">
        <v>662</v>
      </c>
      <c r="D159" t="s">
        <v>663</v>
      </c>
      <c r="E159" s="27">
        <v>13.2</v>
      </c>
      <c r="F159" s="27">
        <v>4.68</v>
      </c>
      <c r="G159" s="27">
        <v>4.72</v>
      </c>
      <c r="H159" s="27">
        <v>1.3</v>
      </c>
      <c r="I159" s="27">
        <v>1.2</v>
      </c>
      <c r="J159" s="27">
        <v>3.25</v>
      </c>
      <c r="K159" s="27">
        <v>2.23</v>
      </c>
      <c r="L159" s="27">
        <v>1.22</v>
      </c>
      <c r="M159" s="27">
        <v>4.17</v>
      </c>
      <c r="N159" s="27">
        <v>4.43</v>
      </c>
      <c r="O159" s="27">
        <v>0.64</v>
      </c>
      <c r="P159" s="27">
        <v>2.34</v>
      </c>
      <c r="Q159" s="27">
        <v>3.22</v>
      </c>
      <c r="R159" s="27">
        <v>4.0599999999999996</v>
      </c>
      <c r="S159" s="27">
        <v>4.07</v>
      </c>
      <c r="T159" s="27">
        <v>3.63</v>
      </c>
      <c r="U159" s="27">
        <v>4.5</v>
      </c>
      <c r="V159" s="27">
        <v>1.46</v>
      </c>
      <c r="W159" s="27">
        <v>2.1</v>
      </c>
      <c r="X159" s="27">
        <v>1.74</v>
      </c>
      <c r="Y159" s="27">
        <v>18.809999999999999</v>
      </c>
      <c r="Z159" s="27">
        <v>6.83</v>
      </c>
      <c r="AA159" s="27">
        <v>2.62</v>
      </c>
      <c r="AB159" s="27">
        <v>1.52</v>
      </c>
      <c r="AC159" s="27">
        <v>3.22</v>
      </c>
      <c r="AD159" s="27">
        <v>2.0499999999999998</v>
      </c>
      <c r="AE159" s="29">
        <v>1606.5</v>
      </c>
      <c r="AF159" s="29">
        <v>591950</v>
      </c>
      <c r="AG159" s="25">
        <v>4.3333333329999038</v>
      </c>
      <c r="AH159" s="29">
        <v>2205.7419965363156</v>
      </c>
      <c r="AI159" s="27" t="s">
        <v>869</v>
      </c>
      <c r="AJ159" s="27">
        <v>113.5925699370833</v>
      </c>
      <c r="AK159" s="27">
        <v>136.33502425234428</v>
      </c>
      <c r="AL159" s="27">
        <v>249.92759418942757</v>
      </c>
      <c r="AM159" s="27">
        <v>180.57704999999999</v>
      </c>
      <c r="AN159" s="27">
        <v>80.5</v>
      </c>
      <c r="AO159" s="30">
        <v>3.37</v>
      </c>
      <c r="AP159" s="27">
        <v>150</v>
      </c>
      <c r="AQ159" s="27">
        <v>126.63</v>
      </c>
      <c r="AR159" s="27">
        <v>137</v>
      </c>
      <c r="AS159" s="27">
        <v>9.6999999999999993</v>
      </c>
      <c r="AT159" s="27">
        <v>389.67</v>
      </c>
      <c r="AU159" s="27">
        <v>7.29</v>
      </c>
      <c r="AV159" s="27">
        <v>9.99</v>
      </c>
      <c r="AW159" s="27">
        <v>3.99</v>
      </c>
      <c r="AX159" s="27">
        <v>24</v>
      </c>
      <c r="AY159" s="27">
        <v>49</v>
      </c>
      <c r="AZ159" s="27">
        <v>3.07</v>
      </c>
      <c r="BA159" s="27">
        <v>1.0900000000000001</v>
      </c>
      <c r="BB159" s="27">
        <v>22.95</v>
      </c>
      <c r="BC159" s="27">
        <v>30.93</v>
      </c>
      <c r="BD159" s="27">
        <v>29.84</v>
      </c>
      <c r="BE159" s="27">
        <v>25.5</v>
      </c>
      <c r="BF159" s="27">
        <v>65</v>
      </c>
      <c r="BG159" s="27">
        <v>9.99</v>
      </c>
      <c r="BH159" s="27">
        <v>11.75</v>
      </c>
      <c r="BI159" s="27">
        <v>15</v>
      </c>
      <c r="BJ159" s="27">
        <v>2.6</v>
      </c>
      <c r="BK159" s="27">
        <v>70.5</v>
      </c>
      <c r="BL159" s="27">
        <v>9.9499999999999993</v>
      </c>
      <c r="BM159" s="27">
        <v>10.83</v>
      </c>
    </row>
    <row r="160" spans="1:65" x14ac:dyDescent="0.2">
      <c r="A160" s="13">
        <v>4046140865</v>
      </c>
      <c r="B160" t="s">
        <v>542</v>
      </c>
      <c r="C160" t="s">
        <v>554</v>
      </c>
      <c r="D160" t="s">
        <v>555</v>
      </c>
      <c r="E160" s="27">
        <v>13.2</v>
      </c>
      <c r="F160" s="27">
        <v>4.91</v>
      </c>
      <c r="G160" s="27">
        <v>4.53</v>
      </c>
      <c r="H160" s="27">
        <v>1.71</v>
      </c>
      <c r="I160" s="27">
        <v>1</v>
      </c>
      <c r="J160" s="27">
        <v>2.1800000000000002</v>
      </c>
      <c r="K160" s="27">
        <v>1.85</v>
      </c>
      <c r="L160" s="27">
        <v>0.98</v>
      </c>
      <c r="M160" s="27">
        <v>3.58</v>
      </c>
      <c r="N160" s="27">
        <v>3.47</v>
      </c>
      <c r="O160" s="27">
        <v>0.56000000000000005</v>
      </c>
      <c r="P160" s="27">
        <v>1.48</v>
      </c>
      <c r="Q160" s="27">
        <v>3.66</v>
      </c>
      <c r="R160" s="27">
        <v>3.32</v>
      </c>
      <c r="S160" s="27">
        <v>4.57</v>
      </c>
      <c r="T160" s="27">
        <v>3.27</v>
      </c>
      <c r="U160" s="27">
        <v>3.39</v>
      </c>
      <c r="V160" s="27">
        <v>1.29</v>
      </c>
      <c r="W160" s="27">
        <v>1.9</v>
      </c>
      <c r="X160" s="27">
        <v>2.0699999999999998</v>
      </c>
      <c r="Y160" s="27">
        <v>19.100000000000001</v>
      </c>
      <c r="Z160" s="27">
        <v>4.4000000000000004</v>
      </c>
      <c r="AA160" s="27">
        <v>2.96</v>
      </c>
      <c r="AB160" s="27">
        <v>0.87</v>
      </c>
      <c r="AC160" s="27">
        <v>2.39</v>
      </c>
      <c r="AD160" s="27">
        <v>2</v>
      </c>
      <c r="AE160" s="29">
        <v>1160.75</v>
      </c>
      <c r="AF160" s="29">
        <v>334308</v>
      </c>
      <c r="AG160" s="25">
        <v>3.6800000000001063</v>
      </c>
      <c r="AH160" s="29">
        <v>1151.2376836463732</v>
      </c>
      <c r="AI160" s="27" t="s">
        <v>869</v>
      </c>
      <c r="AJ160" s="27">
        <v>85.416919773185512</v>
      </c>
      <c r="AK160" s="27">
        <v>65.361613019361741</v>
      </c>
      <c r="AL160" s="27">
        <v>150.77853279254725</v>
      </c>
      <c r="AM160" s="27">
        <v>192.39179999999999</v>
      </c>
      <c r="AN160" s="27">
        <v>42.48</v>
      </c>
      <c r="AO160" s="30">
        <v>3.07</v>
      </c>
      <c r="AP160" s="27">
        <v>102.8</v>
      </c>
      <c r="AQ160" s="27">
        <v>98.83</v>
      </c>
      <c r="AR160" s="27">
        <v>90.17</v>
      </c>
      <c r="AS160" s="27">
        <v>9</v>
      </c>
      <c r="AT160" s="27">
        <v>462.2</v>
      </c>
      <c r="AU160" s="27">
        <v>4.29</v>
      </c>
      <c r="AV160" s="27">
        <v>11.74</v>
      </c>
      <c r="AW160" s="27">
        <v>3.78</v>
      </c>
      <c r="AX160" s="27">
        <v>21.75</v>
      </c>
      <c r="AY160" s="27">
        <v>32.5</v>
      </c>
      <c r="AZ160" s="27">
        <v>2.34</v>
      </c>
      <c r="BA160" s="27">
        <v>1.1599999999999999</v>
      </c>
      <c r="BB160" s="27">
        <v>13.3</v>
      </c>
      <c r="BC160" s="27">
        <v>26.86</v>
      </c>
      <c r="BD160" s="27">
        <v>19.739999999999998</v>
      </c>
      <c r="BE160" s="27">
        <v>31.66</v>
      </c>
      <c r="BF160" s="27">
        <v>88.82</v>
      </c>
      <c r="BG160" s="27">
        <v>4.083333333333333</v>
      </c>
      <c r="BH160" s="27">
        <v>11.82</v>
      </c>
      <c r="BI160" s="27">
        <v>15.75</v>
      </c>
      <c r="BJ160" s="27">
        <v>2.35</v>
      </c>
      <c r="BK160" s="27">
        <v>54.81</v>
      </c>
      <c r="BL160" s="27">
        <v>9.9</v>
      </c>
      <c r="BM160" s="27">
        <v>10.87</v>
      </c>
    </row>
    <row r="161" spans="1:65" x14ac:dyDescent="0.2">
      <c r="A161" s="13">
        <v>4819124240</v>
      </c>
      <c r="B161" t="s">
        <v>605</v>
      </c>
      <c r="C161" t="s">
        <v>889</v>
      </c>
      <c r="D161" t="s">
        <v>619</v>
      </c>
      <c r="E161" s="27">
        <v>13.19</v>
      </c>
      <c r="F161" s="27">
        <v>4.62</v>
      </c>
      <c r="G161" s="27">
        <v>4.43</v>
      </c>
      <c r="H161" s="27">
        <v>1.1499999999999999</v>
      </c>
      <c r="I161" s="27">
        <v>0.99</v>
      </c>
      <c r="J161" s="27">
        <v>2.23</v>
      </c>
      <c r="K161" s="27">
        <v>1.54</v>
      </c>
      <c r="L161" s="27">
        <v>0.95</v>
      </c>
      <c r="M161" s="27">
        <v>3.89</v>
      </c>
      <c r="N161" s="27">
        <v>3.2</v>
      </c>
      <c r="O161" s="27">
        <v>0.55000000000000004</v>
      </c>
      <c r="P161" s="27">
        <v>1.63</v>
      </c>
      <c r="Q161" s="27">
        <v>3.95</v>
      </c>
      <c r="R161" s="27">
        <v>3.51</v>
      </c>
      <c r="S161" s="27">
        <v>4.1900000000000004</v>
      </c>
      <c r="T161" s="27">
        <v>2.17</v>
      </c>
      <c r="U161" s="27">
        <v>4.83</v>
      </c>
      <c r="V161" s="27">
        <v>1.34</v>
      </c>
      <c r="W161" s="27">
        <v>1.92</v>
      </c>
      <c r="X161" s="27">
        <v>2.0699999999999998</v>
      </c>
      <c r="Y161" s="27">
        <v>19.690000000000001</v>
      </c>
      <c r="Z161" s="27">
        <v>4.4400000000000004</v>
      </c>
      <c r="AA161" s="27">
        <v>2.27</v>
      </c>
      <c r="AB161" s="27">
        <v>1.17</v>
      </c>
      <c r="AC161" s="27">
        <v>3.33</v>
      </c>
      <c r="AD161" s="27">
        <v>1.72</v>
      </c>
      <c r="AE161" s="29">
        <v>1493</v>
      </c>
      <c r="AF161" s="29">
        <v>421426</v>
      </c>
      <c r="AG161" s="25">
        <v>2.9500000000001627</v>
      </c>
      <c r="AH161" s="29">
        <v>1324.0537119178516</v>
      </c>
      <c r="AI161" s="27" t="s">
        <v>869</v>
      </c>
      <c r="AJ161" s="27">
        <v>136.47061822916669</v>
      </c>
      <c r="AK161" s="27">
        <v>76.124312412354541</v>
      </c>
      <c r="AL161" s="27">
        <v>212.59493064152122</v>
      </c>
      <c r="AM161" s="27">
        <v>189.82140000000001</v>
      </c>
      <c r="AN161" s="27">
        <v>43.6</v>
      </c>
      <c r="AO161" s="30">
        <v>2.9849999999999999</v>
      </c>
      <c r="AP161" s="27">
        <v>132.66999999999999</v>
      </c>
      <c r="AQ161" s="27">
        <v>135</v>
      </c>
      <c r="AR161" s="27">
        <v>130.30000000000001</v>
      </c>
      <c r="AS161" s="27">
        <v>9.65</v>
      </c>
      <c r="AT161" s="27">
        <v>458.45</v>
      </c>
      <c r="AU161" s="27">
        <v>5.37</v>
      </c>
      <c r="AV161" s="27">
        <v>9.89</v>
      </c>
      <c r="AW161" s="27">
        <v>4.2699999999999996</v>
      </c>
      <c r="AX161" s="27">
        <v>31</v>
      </c>
      <c r="AY161" s="27">
        <v>57</v>
      </c>
      <c r="AZ161" s="27">
        <v>2.2599999999999998</v>
      </c>
      <c r="BA161" s="27">
        <v>1.1599999999999999</v>
      </c>
      <c r="BB161" s="27">
        <v>13.78</v>
      </c>
      <c r="BC161" s="27">
        <v>37.29</v>
      </c>
      <c r="BD161" s="27">
        <v>24.66</v>
      </c>
      <c r="BE161" s="27">
        <v>45.26</v>
      </c>
      <c r="BF161" s="27">
        <v>98</v>
      </c>
      <c r="BG161" s="27">
        <v>15.29</v>
      </c>
      <c r="BH161" s="27">
        <v>13.92</v>
      </c>
      <c r="BI161" s="27">
        <v>17.559999999999999</v>
      </c>
      <c r="BJ161" s="27">
        <v>2.65</v>
      </c>
      <c r="BK161" s="27">
        <v>72.17</v>
      </c>
      <c r="BL161" s="27">
        <v>10.61</v>
      </c>
      <c r="BM161" s="27">
        <v>9.14</v>
      </c>
    </row>
    <row r="162" spans="1:65" x14ac:dyDescent="0.2">
      <c r="A162" s="13">
        <v>2832940700</v>
      </c>
      <c r="B162" t="s">
        <v>442</v>
      </c>
      <c r="C162" t="s">
        <v>447</v>
      </c>
      <c r="D162" t="s">
        <v>448</v>
      </c>
      <c r="E162" s="27">
        <v>13.15</v>
      </c>
      <c r="F162" s="27">
        <v>4.5599999999999996</v>
      </c>
      <c r="G162" s="27">
        <v>4.4000000000000004</v>
      </c>
      <c r="H162" s="27">
        <v>1.27</v>
      </c>
      <c r="I162" s="27">
        <v>0.72</v>
      </c>
      <c r="J162" s="27">
        <v>2.16</v>
      </c>
      <c r="K162" s="27">
        <v>1.57</v>
      </c>
      <c r="L162" s="27">
        <v>0.83</v>
      </c>
      <c r="M162" s="27">
        <v>2.63</v>
      </c>
      <c r="N162" s="27">
        <v>2.0099999999999998</v>
      </c>
      <c r="O162" s="27">
        <v>0.6</v>
      </c>
      <c r="P162" s="27">
        <v>1.72</v>
      </c>
      <c r="Q162" s="27">
        <v>2.9</v>
      </c>
      <c r="R162" s="27">
        <v>2.98</v>
      </c>
      <c r="S162" s="27">
        <v>4.29</v>
      </c>
      <c r="T162" s="27">
        <v>2.0499999999999998</v>
      </c>
      <c r="U162" s="27">
        <v>3.91</v>
      </c>
      <c r="V162" s="27">
        <v>1.31</v>
      </c>
      <c r="W162" s="27">
        <v>1.88</v>
      </c>
      <c r="X162" s="27">
        <v>1.94</v>
      </c>
      <c r="Y162" s="27">
        <v>17.12</v>
      </c>
      <c r="Z162" s="27">
        <v>4.38</v>
      </c>
      <c r="AA162" s="27">
        <v>2.92</v>
      </c>
      <c r="AB162" s="27">
        <v>0.98</v>
      </c>
      <c r="AC162" s="27">
        <v>2.75</v>
      </c>
      <c r="AD162" s="27">
        <v>1.63</v>
      </c>
      <c r="AE162" s="29">
        <v>798.25</v>
      </c>
      <c r="AF162" s="29">
        <v>342000</v>
      </c>
      <c r="AG162" s="25">
        <v>3.2450000000002319</v>
      </c>
      <c r="AH162" s="29">
        <v>1115.600447266281</v>
      </c>
      <c r="AI162" s="27" t="s">
        <v>869</v>
      </c>
      <c r="AJ162" s="27">
        <v>107.7696975595448</v>
      </c>
      <c r="AK162" s="27">
        <v>51.928869353310347</v>
      </c>
      <c r="AL162" s="27">
        <v>159.69856691285514</v>
      </c>
      <c r="AM162" s="27">
        <v>185.22704999999999</v>
      </c>
      <c r="AN162" s="27">
        <v>56.32</v>
      </c>
      <c r="AO162" s="30">
        <v>2.73</v>
      </c>
      <c r="AP162" s="27">
        <v>112.5</v>
      </c>
      <c r="AQ162" s="27">
        <v>95</v>
      </c>
      <c r="AR162" s="27">
        <v>133</v>
      </c>
      <c r="AS162" s="27">
        <v>9.2799999999999994</v>
      </c>
      <c r="AT162" s="27">
        <v>393.62</v>
      </c>
      <c r="AU162" s="27">
        <v>5.38</v>
      </c>
      <c r="AV162" s="27">
        <v>11.66</v>
      </c>
      <c r="AW162" s="27">
        <v>4.6399999999999997</v>
      </c>
      <c r="AX162" s="27">
        <v>18.86</v>
      </c>
      <c r="AY162" s="27">
        <v>35.25</v>
      </c>
      <c r="AZ162" s="27">
        <v>1.98</v>
      </c>
      <c r="BA162" s="27">
        <v>0.98</v>
      </c>
      <c r="BB162" s="27">
        <v>11.06</v>
      </c>
      <c r="BC162" s="27">
        <v>42.65</v>
      </c>
      <c r="BD162" s="27">
        <v>23.51</v>
      </c>
      <c r="BE162" s="27">
        <v>29.53</v>
      </c>
      <c r="BF162" s="27">
        <v>99</v>
      </c>
      <c r="BG162" s="27">
        <v>15</v>
      </c>
      <c r="BH162" s="27">
        <v>8.5</v>
      </c>
      <c r="BI162" s="27">
        <v>13.5</v>
      </c>
      <c r="BJ162" s="27">
        <v>2.27</v>
      </c>
      <c r="BK162" s="27">
        <v>58.33</v>
      </c>
      <c r="BL162" s="27">
        <v>7.82</v>
      </c>
      <c r="BM162" s="27">
        <v>5.26</v>
      </c>
    </row>
    <row r="163" spans="1:65" x14ac:dyDescent="0.2">
      <c r="A163" s="13">
        <v>429420150</v>
      </c>
      <c r="B163" t="s">
        <v>210</v>
      </c>
      <c r="C163" t="s">
        <v>213</v>
      </c>
      <c r="D163" t="s">
        <v>214</v>
      </c>
      <c r="E163" s="27">
        <v>13.12</v>
      </c>
      <c r="F163" s="27">
        <v>4.2300000000000004</v>
      </c>
      <c r="G163" s="27">
        <v>4.46</v>
      </c>
      <c r="H163" s="27">
        <v>1.1499999999999999</v>
      </c>
      <c r="I163" s="27">
        <v>0.86</v>
      </c>
      <c r="J163" s="27">
        <v>1.89</v>
      </c>
      <c r="K163" s="27">
        <v>1.75</v>
      </c>
      <c r="L163" s="27">
        <v>1.35</v>
      </c>
      <c r="M163" s="27">
        <v>4.1500000000000004</v>
      </c>
      <c r="N163" s="27">
        <v>2.2200000000000002</v>
      </c>
      <c r="O163" s="27">
        <v>0.45</v>
      </c>
      <c r="P163" s="27">
        <v>1.24</v>
      </c>
      <c r="Q163" s="27">
        <v>3.99</v>
      </c>
      <c r="R163" s="27">
        <v>3.49</v>
      </c>
      <c r="S163" s="27">
        <v>5.07</v>
      </c>
      <c r="T163" s="27">
        <v>2.3199999999999998</v>
      </c>
      <c r="U163" s="27">
        <v>4.1900000000000004</v>
      </c>
      <c r="V163" s="27">
        <v>1.1200000000000001</v>
      </c>
      <c r="W163" s="27">
        <v>1.92</v>
      </c>
      <c r="X163" s="27">
        <v>1.54</v>
      </c>
      <c r="Y163" s="27">
        <v>21.23</v>
      </c>
      <c r="Z163" s="27">
        <v>5.09</v>
      </c>
      <c r="AA163" s="27">
        <v>2.99</v>
      </c>
      <c r="AB163" s="27">
        <v>1.1100000000000001</v>
      </c>
      <c r="AC163" s="27">
        <v>2.59</v>
      </c>
      <c r="AD163" s="27">
        <v>1.94</v>
      </c>
      <c r="AE163" s="29">
        <v>1032</v>
      </c>
      <c r="AF163" s="29">
        <v>470400</v>
      </c>
      <c r="AG163" s="25">
        <v>3.5400000000004148</v>
      </c>
      <c r="AH163" s="29">
        <v>1592.1176073217355</v>
      </c>
      <c r="AI163" s="27" t="s">
        <v>869</v>
      </c>
      <c r="AJ163" s="27">
        <v>72.882220750000002</v>
      </c>
      <c r="AK163" s="27">
        <v>75.960445305012399</v>
      </c>
      <c r="AL163" s="27">
        <v>148.84266605501239</v>
      </c>
      <c r="AM163" s="27">
        <v>181.4838</v>
      </c>
      <c r="AN163" s="27">
        <v>58</v>
      </c>
      <c r="AO163" s="30">
        <v>2.9569999999999999</v>
      </c>
      <c r="AP163" s="27">
        <v>90</v>
      </c>
      <c r="AQ163" s="27">
        <v>103.33</v>
      </c>
      <c r="AR163" s="27">
        <v>99.67</v>
      </c>
      <c r="AS163" s="27">
        <v>10</v>
      </c>
      <c r="AT163" s="27">
        <v>451.41</v>
      </c>
      <c r="AU163" s="27">
        <v>3.79</v>
      </c>
      <c r="AV163" s="27">
        <v>11.28</v>
      </c>
      <c r="AW163" s="27">
        <v>3.99</v>
      </c>
      <c r="AX163" s="27">
        <v>20.84</v>
      </c>
      <c r="AY163" s="27">
        <v>27.5</v>
      </c>
      <c r="AZ163" s="27">
        <v>2.08</v>
      </c>
      <c r="BA163" s="27">
        <v>1.1599999999999999</v>
      </c>
      <c r="BB163" s="27">
        <v>15</v>
      </c>
      <c r="BC163" s="27">
        <v>22.49</v>
      </c>
      <c r="BD163" s="27">
        <v>21.66</v>
      </c>
      <c r="BE163" s="27">
        <v>20</v>
      </c>
      <c r="BF163" s="27">
        <v>56.67</v>
      </c>
      <c r="BG163" s="27">
        <v>4.333333333333333</v>
      </c>
      <c r="BH163" s="27">
        <v>9.6300000000000008</v>
      </c>
      <c r="BI163" s="27">
        <v>5</v>
      </c>
      <c r="BJ163" s="27">
        <v>2.48</v>
      </c>
      <c r="BK163" s="27">
        <v>70.5</v>
      </c>
      <c r="BL163" s="27">
        <v>8.65</v>
      </c>
      <c r="BM163" s="27">
        <v>6.49</v>
      </c>
    </row>
    <row r="164" spans="1:65" x14ac:dyDescent="0.2">
      <c r="A164" s="13">
        <v>1821140320</v>
      </c>
      <c r="B164" t="s">
        <v>339</v>
      </c>
      <c r="C164" t="s">
        <v>342</v>
      </c>
      <c r="D164" t="s">
        <v>343</v>
      </c>
      <c r="E164" s="27">
        <v>13.11</v>
      </c>
      <c r="F164" s="27">
        <v>4.72</v>
      </c>
      <c r="G164" s="27">
        <v>4.84</v>
      </c>
      <c r="H164" s="27">
        <v>2.1</v>
      </c>
      <c r="I164" s="27">
        <v>0.95</v>
      </c>
      <c r="J164" s="27">
        <v>2.04</v>
      </c>
      <c r="K164" s="27">
        <v>1.78</v>
      </c>
      <c r="L164" s="27">
        <v>1.04</v>
      </c>
      <c r="M164" s="27">
        <v>3.66</v>
      </c>
      <c r="N164" s="27">
        <v>3.24</v>
      </c>
      <c r="O164" s="27">
        <v>0.38</v>
      </c>
      <c r="P164" s="27">
        <v>1.98</v>
      </c>
      <c r="Q164" s="27">
        <v>3.04</v>
      </c>
      <c r="R164" s="27">
        <v>3.16</v>
      </c>
      <c r="S164" s="27">
        <v>4.43</v>
      </c>
      <c r="T164" s="27">
        <v>2.33</v>
      </c>
      <c r="U164" s="27">
        <v>3.41</v>
      </c>
      <c r="V164" s="27">
        <v>1.17</v>
      </c>
      <c r="W164" s="27">
        <v>1.88</v>
      </c>
      <c r="X164" s="27">
        <v>1.89</v>
      </c>
      <c r="Y164" s="27">
        <v>21.24</v>
      </c>
      <c r="Z164" s="27">
        <v>4.28</v>
      </c>
      <c r="AA164" s="27">
        <v>2.59</v>
      </c>
      <c r="AB164" s="27">
        <v>1.03</v>
      </c>
      <c r="AC164" s="27">
        <v>2.62</v>
      </c>
      <c r="AD164" s="27">
        <v>1.99</v>
      </c>
      <c r="AE164" s="29">
        <v>1165.25</v>
      </c>
      <c r="AF164" s="29">
        <v>276977</v>
      </c>
      <c r="AG164" s="25">
        <v>3.7500000000000284</v>
      </c>
      <c r="AH164" s="29">
        <v>962.04275405155261</v>
      </c>
      <c r="AI164" s="27" t="s">
        <v>869</v>
      </c>
      <c r="AJ164" s="27">
        <v>104.32789349694589</v>
      </c>
      <c r="AK164" s="27">
        <v>66.755100302235974</v>
      </c>
      <c r="AL164" s="27">
        <v>171.08299379918185</v>
      </c>
      <c r="AM164" s="27">
        <v>188.8434</v>
      </c>
      <c r="AN164" s="27">
        <v>42.5</v>
      </c>
      <c r="AO164" s="30">
        <v>3.1949999999999998</v>
      </c>
      <c r="AP164" s="27">
        <v>139</v>
      </c>
      <c r="AQ164" s="27">
        <v>123.33</v>
      </c>
      <c r="AR164" s="27">
        <v>140</v>
      </c>
      <c r="AS164" s="27">
        <v>9.5399999999999991</v>
      </c>
      <c r="AT164" s="27">
        <v>480.9</v>
      </c>
      <c r="AU164" s="27">
        <v>3.79</v>
      </c>
      <c r="AV164" s="27">
        <v>12.49</v>
      </c>
      <c r="AW164" s="27">
        <v>3.68</v>
      </c>
      <c r="AX164" s="27">
        <v>17.5</v>
      </c>
      <c r="AY164" s="27">
        <v>40</v>
      </c>
      <c r="AZ164" s="27">
        <v>2.14</v>
      </c>
      <c r="BA164" s="27">
        <v>0.99</v>
      </c>
      <c r="BB164" s="27">
        <v>15.03</v>
      </c>
      <c r="BC164" s="27">
        <v>35.22</v>
      </c>
      <c r="BD164" s="27">
        <v>32.869999999999997</v>
      </c>
      <c r="BE164" s="27">
        <v>39.659999999999997</v>
      </c>
      <c r="BF164" s="27">
        <v>80</v>
      </c>
      <c r="BG164" s="27">
        <v>9.9500000000000011</v>
      </c>
      <c r="BH164" s="27">
        <v>9.36</v>
      </c>
      <c r="BI164" s="27">
        <v>14.75</v>
      </c>
      <c r="BJ164" s="27">
        <v>2.48</v>
      </c>
      <c r="BK164" s="27">
        <v>61.33</v>
      </c>
      <c r="BL164" s="27">
        <v>10.86</v>
      </c>
      <c r="BM164" s="27">
        <v>8.24</v>
      </c>
    </row>
    <row r="165" spans="1:65" x14ac:dyDescent="0.2">
      <c r="A165" s="13">
        <v>612540100</v>
      </c>
      <c r="B165" t="s">
        <v>235</v>
      </c>
      <c r="C165" t="s">
        <v>827</v>
      </c>
      <c r="D165" t="s">
        <v>828</v>
      </c>
      <c r="E165" s="27">
        <v>13.09</v>
      </c>
      <c r="F165" s="27">
        <v>5.15</v>
      </c>
      <c r="G165" s="27">
        <v>4.87</v>
      </c>
      <c r="H165" s="27">
        <v>1.98</v>
      </c>
      <c r="I165" s="27">
        <v>1.1299999999999999</v>
      </c>
      <c r="J165" s="27">
        <v>2.52</v>
      </c>
      <c r="K165" s="27">
        <v>3.13</v>
      </c>
      <c r="L165" s="27">
        <v>1.23</v>
      </c>
      <c r="M165" s="27">
        <v>5.0599999999999996</v>
      </c>
      <c r="N165" s="27">
        <v>2.73</v>
      </c>
      <c r="O165" s="27">
        <v>0.64</v>
      </c>
      <c r="P165" s="27">
        <v>1.32</v>
      </c>
      <c r="Q165" s="27">
        <v>4.1500000000000004</v>
      </c>
      <c r="R165" s="27">
        <v>4.45</v>
      </c>
      <c r="S165" s="27">
        <v>4.79</v>
      </c>
      <c r="T165" s="27">
        <v>3.49</v>
      </c>
      <c r="U165" s="27">
        <v>5.21</v>
      </c>
      <c r="V165" s="27">
        <v>1.55</v>
      </c>
      <c r="W165" s="27">
        <v>2.4300000000000002</v>
      </c>
      <c r="X165" s="27">
        <v>2.7</v>
      </c>
      <c r="Y165" s="27">
        <v>20.66</v>
      </c>
      <c r="Z165" s="27">
        <v>5.73</v>
      </c>
      <c r="AA165" s="27">
        <v>3.28</v>
      </c>
      <c r="AB165" s="27">
        <v>1.58</v>
      </c>
      <c r="AC165" s="27">
        <v>3.41</v>
      </c>
      <c r="AD165" s="27">
        <v>1.98</v>
      </c>
      <c r="AE165" s="29">
        <v>1354.6</v>
      </c>
      <c r="AF165" s="29">
        <v>466100</v>
      </c>
      <c r="AG165" s="25">
        <v>3.6500000000002384</v>
      </c>
      <c r="AH165" s="29">
        <v>1599.164259906709</v>
      </c>
      <c r="AI165" s="27" t="s">
        <v>869</v>
      </c>
      <c r="AJ165" s="27">
        <v>242.60111602815948</v>
      </c>
      <c r="AK165" s="27">
        <v>112.32035330833332</v>
      </c>
      <c r="AL165" s="27">
        <v>354.92146933649281</v>
      </c>
      <c r="AM165" s="27">
        <v>172.47704999999999</v>
      </c>
      <c r="AN165" s="27">
        <v>48</v>
      </c>
      <c r="AO165" s="30">
        <v>4.1900000000000004</v>
      </c>
      <c r="AP165" s="27">
        <v>78.5</v>
      </c>
      <c r="AQ165" s="27">
        <v>116.65</v>
      </c>
      <c r="AR165" s="27">
        <v>123.75</v>
      </c>
      <c r="AS165" s="27">
        <v>10.06</v>
      </c>
      <c r="AT165" s="27">
        <v>465.99</v>
      </c>
      <c r="AU165" s="27">
        <v>5.19</v>
      </c>
      <c r="AV165" s="27">
        <v>11.87</v>
      </c>
      <c r="AW165" s="27">
        <v>4.45</v>
      </c>
      <c r="AX165" s="27">
        <v>22.4</v>
      </c>
      <c r="AY165" s="27">
        <v>63.2</v>
      </c>
      <c r="AZ165" s="27">
        <v>2.02</v>
      </c>
      <c r="BA165" s="27">
        <v>1.41</v>
      </c>
      <c r="BB165" s="27">
        <v>19.239999999999998</v>
      </c>
      <c r="BC165" s="27">
        <v>32.130000000000003</v>
      </c>
      <c r="BD165" s="27">
        <v>34.1</v>
      </c>
      <c r="BE165" s="27">
        <v>34</v>
      </c>
      <c r="BF165" s="27">
        <v>86</v>
      </c>
      <c r="BG165" s="27">
        <v>6.6658333333333326</v>
      </c>
      <c r="BH165" s="27">
        <v>10.41</v>
      </c>
      <c r="BI165" s="27">
        <v>13.33</v>
      </c>
      <c r="BJ165" s="27">
        <v>3.39</v>
      </c>
      <c r="BK165" s="27">
        <v>54.17</v>
      </c>
      <c r="BL165" s="27">
        <v>9.36</v>
      </c>
      <c r="BM165" s="27">
        <v>9.84</v>
      </c>
    </row>
    <row r="166" spans="1:65" x14ac:dyDescent="0.2">
      <c r="A166" s="13">
        <v>824300500</v>
      </c>
      <c r="B166" t="s">
        <v>247</v>
      </c>
      <c r="C166" t="s">
        <v>253</v>
      </c>
      <c r="D166" t="s">
        <v>254</v>
      </c>
      <c r="E166" s="27">
        <v>12.99</v>
      </c>
      <c r="F166" s="27">
        <v>4.92</v>
      </c>
      <c r="G166" s="27">
        <v>5.19</v>
      </c>
      <c r="H166" s="27">
        <v>1.72</v>
      </c>
      <c r="I166" s="27">
        <v>1.26</v>
      </c>
      <c r="J166" s="27">
        <v>1.99</v>
      </c>
      <c r="K166" s="27">
        <v>1.49</v>
      </c>
      <c r="L166" s="27">
        <v>1.46</v>
      </c>
      <c r="M166" s="27">
        <v>4.99</v>
      </c>
      <c r="N166" s="27">
        <v>2.99</v>
      </c>
      <c r="O166" s="27">
        <v>0.54</v>
      </c>
      <c r="P166" s="27">
        <v>1.86</v>
      </c>
      <c r="Q166" s="27">
        <v>3.99</v>
      </c>
      <c r="R166" s="27">
        <v>4.13</v>
      </c>
      <c r="S166" s="27">
        <v>5.0199999999999996</v>
      </c>
      <c r="T166" s="27">
        <v>2.62</v>
      </c>
      <c r="U166" s="27">
        <v>5.16</v>
      </c>
      <c r="V166" s="27">
        <v>1.5</v>
      </c>
      <c r="W166" s="27">
        <v>2.19</v>
      </c>
      <c r="X166" s="27">
        <v>1.69</v>
      </c>
      <c r="Y166" s="27">
        <v>22.93</v>
      </c>
      <c r="Z166" s="27">
        <v>4.99</v>
      </c>
      <c r="AA166" s="27">
        <v>2.66</v>
      </c>
      <c r="AB166" s="27">
        <v>1.26</v>
      </c>
      <c r="AC166" s="27">
        <v>3.29</v>
      </c>
      <c r="AD166" s="27">
        <v>2.2599999999999998</v>
      </c>
      <c r="AE166" s="29">
        <v>1310.75</v>
      </c>
      <c r="AF166" s="29">
        <v>427758</v>
      </c>
      <c r="AG166" s="25">
        <v>3.8412499999999774</v>
      </c>
      <c r="AH166" s="29">
        <v>1502.420853347802</v>
      </c>
      <c r="AI166" s="27" t="s">
        <v>869</v>
      </c>
      <c r="AJ166" s="27">
        <v>69.829661672753076</v>
      </c>
      <c r="AK166" s="27">
        <v>69.565410528832984</v>
      </c>
      <c r="AL166" s="27">
        <v>139.39507220158606</v>
      </c>
      <c r="AM166" s="27">
        <v>191.73930000000001</v>
      </c>
      <c r="AN166" s="27">
        <v>60.03</v>
      </c>
      <c r="AO166" s="30">
        <v>3.24</v>
      </c>
      <c r="AP166" s="27">
        <v>111.2</v>
      </c>
      <c r="AQ166" s="27">
        <v>158.33000000000001</v>
      </c>
      <c r="AR166" s="27">
        <v>89</v>
      </c>
      <c r="AS166" s="27">
        <v>9.75</v>
      </c>
      <c r="AT166" s="27">
        <v>486.62</v>
      </c>
      <c r="AU166" s="27">
        <v>4.8899999999999997</v>
      </c>
      <c r="AV166" s="27">
        <v>11.86</v>
      </c>
      <c r="AW166" s="27">
        <v>4.22</v>
      </c>
      <c r="AX166" s="27">
        <v>26.25</v>
      </c>
      <c r="AY166" s="27">
        <v>42</v>
      </c>
      <c r="AZ166" s="27">
        <v>1.97</v>
      </c>
      <c r="BA166" s="27">
        <v>1.06</v>
      </c>
      <c r="BB166" s="27">
        <v>14.85</v>
      </c>
      <c r="BC166" s="27">
        <v>29.06</v>
      </c>
      <c r="BD166" s="27">
        <v>24.48</v>
      </c>
      <c r="BE166" s="27">
        <v>26</v>
      </c>
      <c r="BF166" s="27">
        <v>70.98</v>
      </c>
      <c r="BG166" s="27">
        <v>10</v>
      </c>
      <c r="BH166" s="27">
        <v>10.130000000000001</v>
      </c>
      <c r="BI166" s="27">
        <v>19.670000000000002</v>
      </c>
      <c r="BJ166" s="27">
        <v>2.99</v>
      </c>
      <c r="BK166" s="27">
        <v>46.93</v>
      </c>
      <c r="BL166" s="27">
        <v>9.74</v>
      </c>
      <c r="BM166" s="27">
        <v>10.72</v>
      </c>
    </row>
    <row r="167" spans="1:65" x14ac:dyDescent="0.2">
      <c r="A167" s="13">
        <v>1932380650</v>
      </c>
      <c r="B167" t="s">
        <v>360</v>
      </c>
      <c r="C167" t="s">
        <v>373</v>
      </c>
      <c r="D167" t="s">
        <v>374</v>
      </c>
      <c r="E167" s="27">
        <v>12.98</v>
      </c>
      <c r="F167" s="27">
        <v>4.88</v>
      </c>
      <c r="G167" s="27">
        <v>4.17</v>
      </c>
      <c r="H167" s="27">
        <v>1.7</v>
      </c>
      <c r="I167" s="27">
        <v>0.95</v>
      </c>
      <c r="J167" s="27">
        <v>2.25</v>
      </c>
      <c r="K167" s="27">
        <v>1.64</v>
      </c>
      <c r="L167" s="27">
        <v>1.48</v>
      </c>
      <c r="M167" s="27">
        <v>3.82</v>
      </c>
      <c r="N167" s="27">
        <v>3.15</v>
      </c>
      <c r="O167" s="27">
        <v>0.59</v>
      </c>
      <c r="P167" s="27">
        <v>1.56</v>
      </c>
      <c r="Q167" s="27">
        <v>3.74</v>
      </c>
      <c r="R167" s="27">
        <v>3.59</v>
      </c>
      <c r="S167" s="27">
        <v>4.47</v>
      </c>
      <c r="T167" s="27">
        <v>2.2400000000000002</v>
      </c>
      <c r="U167" s="27">
        <v>3.81</v>
      </c>
      <c r="V167" s="27">
        <v>1.19</v>
      </c>
      <c r="W167" s="27">
        <v>1.76</v>
      </c>
      <c r="X167" s="27">
        <v>2.02</v>
      </c>
      <c r="Y167" s="27">
        <v>19.5</v>
      </c>
      <c r="Z167" s="27">
        <v>4.2699999999999996</v>
      </c>
      <c r="AA167" s="27">
        <v>2.61</v>
      </c>
      <c r="AB167" s="27">
        <v>1.26</v>
      </c>
      <c r="AC167" s="27">
        <v>2.42</v>
      </c>
      <c r="AD167" s="27">
        <v>2.1800000000000002</v>
      </c>
      <c r="AE167" s="29">
        <v>866.67</v>
      </c>
      <c r="AF167" s="29">
        <v>332625</v>
      </c>
      <c r="AG167" s="25">
        <v>3.6250000000003322</v>
      </c>
      <c r="AH167" s="29">
        <v>1137.7054825134862</v>
      </c>
      <c r="AI167" s="27" t="s">
        <v>869</v>
      </c>
      <c r="AJ167" s="27">
        <v>124.46432198193611</v>
      </c>
      <c r="AK167" s="27">
        <v>81.973914216338699</v>
      </c>
      <c r="AL167" s="27">
        <v>206.43823619827481</v>
      </c>
      <c r="AM167" s="27">
        <v>185.16705000000002</v>
      </c>
      <c r="AN167" s="27">
        <v>51.96</v>
      </c>
      <c r="AO167" s="30">
        <v>2.9980000000000002</v>
      </c>
      <c r="AP167" s="27">
        <v>86.33</v>
      </c>
      <c r="AQ167" s="27">
        <v>155</v>
      </c>
      <c r="AR167" s="27">
        <v>99.75</v>
      </c>
      <c r="AS167" s="27">
        <v>9.94</v>
      </c>
      <c r="AT167" s="27">
        <v>425.31</v>
      </c>
      <c r="AU167" s="27">
        <v>5.39</v>
      </c>
      <c r="AV167" s="27">
        <v>11.49</v>
      </c>
      <c r="AW167" s="27">
        <v>4.62</v>
      </c>
      <c r="AX167" s="27">
        <v>30</v>
      </c>
      <c r="AY167" s="27">
        <v>30</v>
      </c>
      <c r="AZ167" s="27">
        <v>2.02</v>
      </c>
      <c r="BA167" s="27">
        <v>1.41</v>
      </c>
      <c r="BB167" s="27">
        <v>16</v>
      </c>
      <c r="BC167" s="27">
        <v>37.5</v>
      </c>
      <c r="BD167" s="27">
        <v>29.99</v>
      </c>
      <c r="BE167" s="27">
        <v>34.99</v>
      </c>
      <c r="BF167" s="27">
        <v>92</v>
      </c>
      <c r="BG167" s="27">
        <v>6.916666666666667</v>
      </c>
      <c r="BH167" s="27">
        <v>9.5</v>
      </c>
      <c r="BI167" s="27">
        <v>9.83</v>
      </c>
      <c r="BJ167" s="27">
        <v>2.39</v>
      </c>
      <c r="BK167" s="27">
        <v>40</v>
      </c>
      <c r="BL167" s="27">
        <v>8.86</v>
      </c>
      <c r="BM167" s="27">
        <v>8.1199999999999992</v>
      </c>
    </row>
    <row r="168" spans="1:65" x14ac:dyDescent="0.2">
      <c r="A168" s="13">
        <v>4845500900</v>
      </c>
      <c r="B168" t="s">
        <v>605</v>
      </c>
      <c r="C168" t="s">
        <v>644</v>
      </c>
      <c r="D168" t="s">
        <v>645</v>
      </c>
      <c r="E168" s="27">
        <v>12.98</v>
      </c>
      <c r="F168" s="27">
        <v>4.91</v>
      </c>
      <c r="G168" s="27">
        <v>4.2</v>
      </c>
      <c r="H168" s="27">
        <v>1.1100000000000001</v>
      </c>
      <c r="I168" s="27">
        <v>1.17</v>
      </c>
      <c r="J168" s="27">
        <v>2.17</v>
      </c>
      <c r="K168" s="27">
        <v>1.36</v>
      </c>
      <c r="L168" s="27">
        <v>0.98</v>
      </c>
      <c r="M168" s="27">
        <v>4.21</v>
      </c>
      <c r="N168" s="27">
        <v>3.03</v>
      </c>
      <c r="O168" s="27">
        <v>0.45</v>
      </c>
      <c r="P168" s="27">
        <v>1.83</v>
      </c>
      <c r="Q168" s="27">
        <v>3.56</v>
      </c>
      <c r="R168" s="27">
        <v>3.26</v>
      </c>
      <c r="S168" s="27">
        <v>3.72</v>
      </c>
      <c r="T168" s="27">
        <v>2.19</v>
      </c>
      <c r="U168" s="27">
        <v>4.08</v>
      </c>
      <c r="V168" s="27">
        <v>1.31</v>
      </c>
      <c r="W168" s="27">
        <v>1.7</v>
      </c>
      <c r="X168" s="27">
        <v>1.99</v>
      </c>
      <c r="Y168" s="27">
        <v>18.850000000000001</v>
      </c>
      <c r="Z168" s="27">
        <v>4.47</v>
      </c>
      <c r="AA168" s="27">
        <v>3.25</v>
      </c>
      <c r="AB168" s="27">
        <v>1.1399999999999999</v>
      </c>
      <c r="AC168" s="27">
        <v>2.65</v>
      </c>
      <c r="AD168" s="27">
        <v>1.98</v>
      </c>
      <c r="AE168" s="29">
        <v>1093.25</v>
      </c>
      <c r="AF168" s="29">
        <v>286320</v>
      </c>
      <c r="AG168" s="25">
        <v>3.8000000000000154</v>
      </c>
      <c r="AH168" s="29">
        <v>1000.5968155257442</v>
      </c>
      <c r="AI168" s="27" t="s">
        <v>869</v>
      </c>
      <c r="AJ168" s="27">
        <v>91.849221850298207</v>
      </c>
      <c r="AK168" s="27">
        <v>60.733277766316498</v>
      </c>
      <c r="AL168" s="27">
        <v>152.58249961661471</v>
      </c>
      <c r="AM168" s="27">
        <v>189.07140000000001</v>
      </c>
      <c r="AN168" s="27">
        <v>61.33</v>
      </c>
      <c r="AO168" s="30">
        <v>2.9260000000000002</v>
      </c>
      <c r="AP168" s="27">
        <v>91</v>
      </c>
      <c r="AQ168" s="27">
        <v>102.5</v>
      </c>
      <c r="AR168" s="27">
        <v>86.25</v>
      </c>
      <c r="AS168" s="27">
        <v>9.01</v>
      </c>
      <c r="AT168" s="27">
        <v>510.69</v>
      </c>
      <c r="AU168" s="27">
        <v>4.79</v>
      </c>
      <c r="AV168" s="27">
        <v>10.99</v>
      </c>
      <c r="AW168" s="27">
        <v>3.99</v>
      </c>
      <c r="AX168" s="27">
        <v>20</v>
      </c>
      <c r="AY168" s="27">
        <v>40</v>
      </c>
      <c r="AZ168" s="27">
        <v>2.58</v>
      </c>
      <c r="BA168" s="27">
        <v>1.17</v>
      </c>
      <c r="BB168" s="27">
        <v>12.5</v>
      </c>
      <c r="BC168" s="27">
        <v>25.99</v>
      </c>
      <c r="BD168" s="27">
        <v>26.29</v>
      </c>
      <c r="BE168" s="27">
        <v>34.47</v>
      </c>
      <c r="BF168" s="27">
        <v>89</v>
      </c>
      <c r="BG168" s="27">
        <v>29.95</v>
      </c>
      <c r="BH168" s="27">
        <v>8.5299999999999994</v>
      </c>
      <c r="BI168" s="27">
        <v>12.5</v>
      </c>
      <c r="BJ168" s="27">
        <v>2.36</v>
      </c>
      <c r="BK168" s="27">
        <v>87.5</v>
      </c>
      <c r="BL168" s="27">
        <v>9.8000000000000007</v>
      </c>
      <c r="BM168" s="27">
        <v>7.95</v>
      </c>
    </row>
    <row r="169" spans="1:65" x14ac:dyDescent="0.2">
      <c r="A169" s="13">
        <v>438060750</v>
      </c>
      <c r="B169" t="s">
        <v>210</v>
      </c>
      <c r="C169" t="s">
        <v>216</v>
      </c>
      <c r="D169" t="s">
        <v>218</v>
      </c>
      <c r="E169" s="27">
        <v>12.93</v>
      </c>
      <c r="F169" s="27">
        <v>4.3899999999999997</v>
      </c>
      <c r="G169" s="27">
        <v>4.47</v>
      </c>
      <c r="H169" s="27">
        <v>1.27</v>
      </c>
      <c r="I169" s="27">
        <v>1.1499999999999999</v>
      </c>
      <c r="J169" s="27">
        <v>1.97</v>
      </c>
      <c r="K169" s="27">
        <v>1.69</v>
      </c>
      <c r="L169" s="27">
        <v>0.98</v>
      </c>
      <c r="M169" s="27">
        <v>4.29</v>
      </c>
      <c r="N169" s="27">
        <v>2.34</v>
      </c>
      <c r="O169" s="27">
        <v>0.56999999999999995</v>
      </c>
      <c r="P169" s="27">
        <v>1.19</v>
      </c>
      <c r="Q169" s="27">
        <v>4.01</v>
      </c>
      <c r="R169" s="27">
        <v>3.43</v>
      </c>
      <c r="S169" s="27">
        <v>5.23</v>
      </c>
      <c r="T169" s="27">
        <v>2.4700000000000002</v>
      </c>
      <c r="U169" s="27">
        <v>4.41</v>
      </c>
      <c r="V169" s="27">
        <v>1.33</v>
      </c>
      <c r="W169" s="27">
        <v>2.2000000000000002</v>
      </c>
      <c r="X169" s="27">
        <v>2.0099999999999998</v>
      </c>
      <c r="Y169" s="27">
        <v>22.47</v>
      </c>
      <c r="Z169" s="27">
        <v>4.18</v>
      </c>
      <c r="AA169" s="27">
        <v>2.74</v>
      </c>
      <c r="AB169" s="27">
        <v>1.43</v>
      </c>
      <c r="AC169" s="27">
        <v>2.2400000000000002</v>
      </c>
      <c r="AD169" s="27">
        <v>1.6</v>
      </c>
      <c r="AE169" s="29">
        <v>1678</v>
      </c>
      <c r="AF169" s="29">
        <v>411657</v>
      </c>
      <c r="AG169" s="25">
        <v>3.210000000000004</v>
      </c>
      <c r="AH169" s="29">
        <v>1336.8993288393704</v>
      </c>
      <c r="AI169" s="27" t="s">
        <v>869</v>
      </c>
      <c r="AJ169" s="27">
        <v>197.03488746234316</v>
      </c>
      <c r="AK169" s="27">
        <v>68.399942837124684</v>
      </c>
      <c r="AL169" s="27">
        <v>265.43483029946788</v>
      </c>
      <c r="AM169" s="27">
        <v>182.8338</v>
      </c>
      <c r="AN169" s="27">
        <v>40.33</v>
      </c>
      <c r="AO169" s="30">
        <v>3.45</v>
      </c>
      <c r="AP169" s="27">
        <v>78.33</v>
      </c>
      <c r="AQ169" s="27">
        <v>77.5</v>
      </c>
      <c r="AR169" s="27">
        <v>92.5</v>
      </c>
      <c r="AS169" s="27">
        <v>10.86</v>
      </c>
      <c r="AT169" s="27">
        <v>482.66</v>
      </c>
      <c r="AU169" s="27">
        <v>5.29</v>
      </c>
      <c r="AV169" s="27">
        <v>13.49</v>
      </c>
      <c r="AW169" s="27">
        <v>4.49</v>
      </c>
      <c r="AX169" s="27">
        <v>22.67</v>
      </c>
      <c r="AY169" s="27">
        <v>30.99</v>
      </c>
      <c r="AZ169" s="27">
        <v>1.49</v>
      </c>
      <c r="BA169" s="27">
        <v>1.1499999999999999</v>
      </c>
      <c r="BB169" s="27">
        <v>10.5</v>
      </c>
      <c r="BC169" s="27">
        <v>24.87</v>
      </c>
      <c r="BD169" s="27">
        <v>25</v>
      </c>
      <c r="BE169" s="27">
        <v>26.07</v>
      </c>
      <c r="BF169" s="27">
        <v>92.67</v>
      </c>
      <c r="BG169" s="27">
        <v>11.4925</v>
      </c>
      <c r="BH169" s="27">
        <v>11.49</v>
      </c>
      <c r="BI169" s="27">
        <v>15</v>
      </c>
      <c r="BJ169" s="27">
        <v>2.4700000000000002</v>
      </c>
      <c r="BK169" s="27">
        <v>51.9</v>
      </c>
      <c r="BL169" s="27">
        <v>10.35</v>
      </c>
      <c r="BM169" s="27">
        <v>6.46</v>
      </c>
    </row>
    <row r="170" spans="1:65" x14ac:dyDescent="0.2">
      <c r="A170" s="13">
        <v>4823104340</v>
      </c>
      <c r="B170" t="s">
        <v>605</v>
      </c>
      <c r="C170" t="s">
        <v>623</v>
      </c>
      <c r="D170" t="s">
        <v>624</v>
      </c>
      <c r="E170" s="27">
        <v>12.9</v>
      </c>
      <c r="F170" s="27">
        <v>3.63</v>
      </c>
      <c r="G170" s="27">
        <v>4.51</v>
      </c>
      <c r="H170" s="27">
        <v>1.3</v>
      </c>
      <c r="I170" s="27">
        <v>1.01</v>
      </c>
      <c r="J170" s="27">
        <v>1.93</v>
      </c>
      <c r="K170" s="27">
        <v>1.55</v>
      </c>
      <c r="L170" s="27">
        <v>0.96</v>
      </c>
      <c r="M170" s="27">
        <v>3.06</v>
      </c>
      <c r="N170" s="27">
        <v>2.9</v>
      </c>
      <c r="O170" s="27">
        <v>0.63</v>
      </c>
      <c r="P170" s="27">
        <v>1.59</v>
      </c>
      <c r="Q170" s="27">
        <v>2.86</v>
      </c>
      <c r="R170" s="27">
        <v>3.1</v>
      </c>
      <c r="S170" s="27">
        <v>3.79</v>
      </c>
      <c r="T170" s="27">
        <v>1.9</v>
      </c>
      <c r="U170" s="27">
        <v>3.18</v>
      </c>
      <c r="V170" s="27">
        <v>1.1399999999999999</v>
      </c>
      <c r="W170" s="27">
        <v>1.76</v>
      </c>
      <c r="X170" s="27">
        <v>1.99</v>
      </c>
      <c r="Y170" s="27">
        <v>18.420000000000002</v>
      </c>
      <c r="Z170" s="27">
        <v>4.0999999999999996</v>
      </c>
      <c r="AA170" s="27">
        <v>2.5499999999999998</v>
      </c>
      <c r="AB170" s="27">
        <v>1.33</v>
      </c>
      <c r="AC170" s="27">
        <v>2.42</v>
      </c>
      <c r="AD170" s="27">
        <v>2.11</v>
      </c>
      <c r="AE170" s="29">
        <v>1272.67</v>
      </c>
      <c r="AF170" s="29">
        <v>368475</v>
      </c>
      <c r="AG170" s="25">
        <v>3.6700000000001043</v>
      </c>
      <c r="AH170" s="29">
        <v>1267.3361202861006</v>
      </c>
      <c r="AI170" s="27" t="s">
        <v>869</v>
      </c>
      <c r="AJ170" s="27">
        <v>135.85200504166667</v>
      </c>
      <c r="AK170" s="27">
        <v>73.174312412354553</v>
      </c>
      <c r="AL170" s="27">
        <v>209.02631745402124</v>
      </c>
      <c r="AM170" s="27">
        <v>189.07140000000001</v>
      </c>
      <c r="AN170" s="27">
        <v>48.23</v>
      </c>
      <c r="AO170" s="30">
        <v>2.8879999999999999</v>
      </c>
      <c r="AP170" s="27">
        <v>112.25</v>
      </c>
      <c r="AQ170" s="27">
        <v>82.25</v>
      </c>
      <c r="AR170" s="27">
        <v>93</v>
      </c>
      <c r="AS170" s="27">
        <v>9.39</v>
      </c>
      <c r="AT170" s="27">
        <v>462.75</v>
      </c>
      <c r="AU170" s="27">
        <v>5.0199999999999996</v>
      </c>
      <c r="AV170" s="27">
        <v>11.85</v>
      </c>
      <c r="AW170" s="27">
        <v>4.28</v>
      </c>
      <c r="AX170" s="27">
        <v>26.25</v>
      </c>
      <c r="AY170" s="27">
        <v>52.25</v>
      </c>
      <c r="AZ170" s="27">
        <v>2.41</v>
      </c>
      <c r="BA170" s="27">
        <v>1.28</v>
      </c>
      <c r="BB170" s="27">
        <v>10.75</v>
      </c>
      <c r="BC170" s="27">
        <v>33.33</v>
      </c>
      <c r="BD170" s="27">
        <v>29.49</v>
      </c>
      <c r="BE170" s="27">
        <v>35.5</v>
      </c>
      <c r="BF170" s="27">
        <v>90.5</v>
      </c>
      <c r="BG170" s="27">
        <v>8.3324999999999996</v>
      </c>
      <c r="BH170" s="27">
        <v>9.49</v>
      </c>
      <c r="BI170" s="27">
        <v>15</v>
      </c>
      <c r="BJ170" s="27">
        <v>3.6</v>
      </c>
      <c r="BK170" s="27">
        <v>67.930000000000007</v>
      </c>
      <c r="BL170" s="27">
        <v>9.73</v>
      </c>
      <c r="BM170" s="27">
        <v>5.74</v>
      </c>
    </row>
    <row r="171" spans="1:65" x14ac:dyDescent="0.2">
      <c r="A171" s="13">
        <v>3529740500</v>
      </c>
      <c r="B171" t="s">
        <v>492</v>
      </c>
      <c r="C171" t="s">
        <v>495</v>
      </c>
      <c r="D171" t="s">
        <v>496</v>
      </c>
      <c r="E171" s="27">
        <v>12.89</v>
      </c>
      <c r="F171" s="27">
        <v>4.0999999999999996</v>
      </c>
      <c r="G171" s="27">
        <v>4.58</v>
      </c>
      <c r="H171" s="27">
        <v>1.36</v>
      </c>
      <c r="I171" s="27">
        <v>1.38</v>
      </c>
      <c r="J171" s="27">
        <v>2.5099999999999998</v>
      </c>
      <c r="K171" s="27">
        <v>2.09</v>
      </c>
      <c r="L171" s="27">
        <v>1.23</v>
      </c>
      <c r="M171" s="27">
        <v>3.85</v>
      </c>
      <c r="N171" s="27">
        <v>3.01</v>
      </c>
      <c r="O171" s="27">
        <v>0.74</v>
      </c>
      <c r="P171" s="27">
        <v>1.7</v>
      </c>
      <c r="Q171" s="27">
        <v>3.84</v>
      </c>
      <c r="R171" s="27">
        <v>3.71</v>
      </c>
      <c r="S171" s="27">
        <v>5.16</v>
      </c>
      <c r="T171" s="27">
        <v>2.69</v>
      </c>
      <c r="U171" s="27">
        <v>4.53</v>
      </c>
      <c r="V171" s="27">
        <v>1.27</v>
      </c>
      <c r="W171" s="27">
        <v>2.25</v>
      </c>
      <c r="X171" s="27">
        <v>2.0099999999999998</v>
      </c>
      <c r="Y171" s="27">
        <v>20.73</v>
      </c>
      <c r="Z171" s="27">
        <v>5.69</v>
      </c>
      <c r="AA171" s="27">
        <v>3.26</v>
      </c>
      <c r="AB171" s="27">
        <v>1</v>
      </c>
      <c r="AC171" s="27">
        <v>3.2</v>
      </c>
      <c r="AD171" s="27">
        <v>2.11</v>
      </c>
      <c r="AE171" s="29">
        <v>944.5</v>
      </c>
      <c r="AF171" s="29">
        <v>357720</v>
      </c>
      <c r="AG171" s="25">
        <v>4.2500000000000338</v>
      </c>
      <c r="AH171" s="29">
        <v>1319.825533777152</v>
      </c>
      <c r="AI171" s="27" t="s">
        <v>869</v>
      </c>
      <c r="AJ171" s="27">
        <v>94.060599053785594</v>
      </c>
      <c r="AK171" s="27">
        <v>39.944155297279259</v>
      </c>
      <c r="AL171" s="27">
        <v>134.00475435106486</v>
      </c>
      <c r="AM171" s="27">
        <v>189.35579999999999</v>
      </c>
      <c r="AN171" s="27">
        <v>55.48</v>
      </c>
      <c r="AO171" s="30">
        <v>3.363</v>
      </c>
      <c r="AP171" s="27">
        <v>143.6</v>
      </c>
      <c r="AQ171" s="27">
        <v>113.39</v>
      </c>
      <c r="AR171" s="27">
        <v>112.8</v>
      </c>
      <c r="AS171" s="27">
        <v>9.58</v>
      </c>
      <c r="AT171" s="27">
        <v>510.12</v>
      </c>
      <c r="AU171" s="27">
        <v>5.58</v>
      </c>
      <c r="AV171" s="27">
        <v>10.99</v>
      </c>
      <c r="AW171" s="27">
        <v>4.32</v>
      </c>
      <c r="AX171" s="27">
        <v>20.38</v>
      </c>
      <c r="AY171" s="27">
        <v>45</v>
      </c>
      <c r="AZ171" s="27">
        <v>2.15</v>
      </c>
      <c r="BA171" s="27">
        <v>1.06</v>
      </c>
      <c r="BB171" s="27">
        <v>9.98</v>
      </c>
      <c r="BC171" s="27">
        <v>38.119999999999997</v>
      </c>
      <c r="BD171" s="27">
        <v>29.99</v>
      </c>
      <c r="BE171" s="27">
        <v>28.74</v>
      </c>
      <c r="BF171" s="27">
        <v>79.13</v>
      </c>
      <c r="BG171" s="27">
        <v>7.5</v>
      </c>
      <c r="BH171" s="27">
        <v>11.5</v>
      </c>
      <c r="BI171" s="27">
        <v>13</v>
      </c>
      <c r="BJ171" s="27">
        <v>2.3199999999999998</v>
      </c>
      <c r="BK171" s="27">
        <v>57.5</v>
      </c>
      <c r="BL171" s="27">
        <v>9.11</v>
      </c>
      <c r="BM171" s="27">
        <v>9.5299999999999994</v>
      </c>
    </row>
    <row r="172" spans="1:65" x14ac:dyDescent="0.2">
      <c r="A172" s="13">
        <v>4734980325</v>
      </c>
      <c r="B172" t="s">
        <v>587</v>
      </c>
      <c r="C172" t="s">
        <v>602</v>
      </c>
      <c r="D172" t="s">
        <v>603</v>
      </c>
      <c r="E172" s="27">
        <v>12.84</v>
      </c>
      <c r="F172" s="27">
        <v>5.01</v>
      </c>
      <c r="G172" s="27">
        <v>4.49</v>
      </c>
      <c r="H172" s="27">
        <v>1.08</v>
      </c>
      <c r="I172" s="27">
        <v>1.02</v>
      </c>
      <c r="J172" s="27">
        <v>2.2999999999999998</v>
      </c>
      <c r="K172" s="27">
        <v>1.34</v>
      </c>
      <c r="L172" s="27">
        <v>1.05</v>
      </c>
      <c r="M172" s="27">
        <v>4.13</v>
      </c>
      <c r="N172" s="27">
        <v>2.79</v>
      </c>
      <c r="O172" s="27">
        <v>0.55000000000000004</v>
      </c>
      <c r="P172" s="27">
        <v>1.83</v>
      </c>
      <c r="Q172" s="27">
        <v>3.75</v>
      </c>
      <c r="R172" s="27">
        <v>3.78</v>
      </c>
      <c r="S172" s="27">
        <v>4.29</v>
      </c>
      <c r="T172" s="27">
        <v>2.12</v>
      </c>
      <c r="U172" s="27">
        <v>4.5599999999999996</v>
      </c>
      <c r="V172" s="27">
        <v>1.35</v>
      </c>
      <c r="W172" s="27">
        <v>1.94</v>
      </c>
      <c r="X172" s="27">
        <v>1.69</v>
      </c>
      <c r="Y172" s="27">
        <v>20.82</v>
      </c>
      <c r="Z172" s="27">
        <v>3.82</v>
      </c>
      <c r="AA172" s="27">
        <v>2.57</v>
      </c>
      <c r="AB172" s="27">
        <v>1.04</v>
      </c>
      <c r="AC172" s="27">
        <v>2.82</v>
      </c>
      <c r="AD172" s="27">
        <v>2.16</v>
      </c>
      <c r="AE172" s="29">
        <v>1213.22</v>
      </c>
      <c r="AF172" s="29">
        <v>402968</v>
      </c>
      <c r="AG172" s="25">
        <v>3.7499999999999694</v>
      </c>
      <c r="AH172" s="29">
        <v>1399.6557277847735</v>
      </c>
      <c r="AI172" s="27" t="s">
        <v>869</v>
      </c>
      <c r="AJ172" s="27">
        <v>99.219215125000005</v>
      </c>
      <c r="AK172" s="27">
        <v>55.327667399309831</v>
      </c>
      <c r="AL172" s="27">
        <v>154.54688252431001</v>
      </c>
      <c r="AM172" s="27">
        <v>190.32704999999999</v>
      </c>
      <c r="AN172" s="27">
        <v>50.98</v>
      </c>
      <c r="AO172" s="30">
        <v>2.98</v>
      </c>
      <c r="AP172" s="27">
        <v>92.75</v>
      </c>
      <c r="AQ172" s="27">
        <v>101.08</v>
      </c>
      <c r="AR172" s="27">
        <v>92</v>
      </c>
      <c r="AS172" s="27">
        <v>9.99</v>
      </c>
      <c r="AT172" s="27">
        <v>489.1</v>
      </c>
      <c r="AU172" s="27">
        <v>4.79</v>
      </c>
      <c r="AV172" s="27">
        <v>9.74</v>
      </c>
      <c r="AW172" s="27">
        <v>4.38</v>
      </c>
      <c r="AX172" s="27">
        <v>18.75</v>
      </c>
      <c r="AY172" s="27">
        <v>35</v>
      </c>
      <c r="AZ172" s="27">
        <v>2.04</v>
      </c>
      <c r="BA172" s="27">
        <v>1.07</v>
      </c>
      <c r="BB172" s="27">
        <v>15.64</v>
      </c>
      <c r="BC172" s="27">
        <v>45</v>
      </c>
      <c r="BD172" s="27">
        <v>41</v>
      </c>
      <c r="BE172" s="27">
        <v>48</v>
      </c>
      <c r="BF172" s="27">
        <v>82.5</v>
      </c>
      <c r="BG172" s="27">
        <v>9.99</v>
      </c>
      <c r="BH172" s="27">
        <v>13.49</v>
      </c>
      <c r="BI172" s="27">
        <v>12.5</v>
      </c>
      <c r="BJ172" s="27">
        <v>2.59</v>
      </c>
      <c r="BK172" s="27">
        <v>54.81</v>
      </c>
      <c r="BL172" s="27">
        <v>10.11</v>
      </c>
      <c r="BM172" s="27">
        <v>9.56</v>
      </c>
    </row>
    <row r="173" spans="1:65" x14ac:dyDescent="0.2">
      <c r="A173" s="13">
        <v>4812420840</v>
      </c>
      <c r="B173" t="s">
        <v>605</v>
      </c>
      <c r="C173" t="s">
        <v>888</v>
      </c>
      <c r="D173" t="s">
        <v>612</v>
      </c>
      <c r="E173" s="27">
        <v>12.84</v>
      </c>
      <c r="F173" s="27">
        <v>4.24</v>
      </c>
      <c r="G173" s="27">
        <v>3.86</v>
      </c>
      <c r="H173" s="27">
        <v>1.05</v>
      </c>
      <c r="I173" s="27">
        <v>1.01</v>
      </c>
      <c r="J173" s="27">
        <v>1.98</v>
      </c>
      <c r="K173" s="27">
        <v>1.5</v>
      </c>
      <c r="L173" s="27">
        <v>1</v>
      </c>
      <c r="M173" s="27">
        <v>3.59</v>
      </c>
      <c r="N173" s="27">
        <v>2.34</v>
      </c>
      <c r="O173" s="27">
        <v>0.49</v>
      </c>
      <c r="P173" s="27">
        <v>1.67</v>
      </c>
      <c r="Q173" s="27">
        <v>3.17</v>
      </c>
      <c r="R173" s="27">
        <v>3.16</v>
      </c>
      <c r="S173" s="27">
        <v>4.6100000000000003</v>
      </c>
      <c r="T173" s="27">
        <v>2.0299999999999998</v>
      </c>
      <c r="U173" s="27">
        <v>3.33</v>
      </c>
      <c r="V173" s="27">
        <v>1.03</v>
      </c>
      <c r="W173" s="27">
        <v>1.77</v>
      </c>
      <c r="X173" s="27">
        <v>1.56</v>
      </c>
      <c r="Y173" s="27">
        <v>19.03</v>
      </c>
      <c r="Z173" s="27">
        <v>4.9400000000000004</v>
      </c>
      <c r="AA173" s="27">
        <v>2.2599999999999998</v>
      </c>
      <c r="AB173" s="27">
        <v>0.86</v>
      </c>
      <c r="AC173" s="27">
        <v>2.88</v>
      </c>
      <c r="AD173" s="27">
        <v>1.87</v>
      </c>
      <c r="AE173" s="29">
        <v>1483.6</v>
      </c>
      <c r="AF173" s="29">
        <v>393704</v>
      </c>
      <c r="AG173" s="25">
        <v>3.5000000000001448</v>
      </c>
      <c r="AH173" s="29">
        <v>1325.9301732681647</v>
      </c>
      <c r="AI173" s="27" t="s">
        <v>869</v>
      </c>
      <c r="AJ173" s="27">
        <v>102.78902786041668</v>
      </c>
      <c r="AK173" s="27">
        <v>62.751078980713551</v>
      </c>
      <c r="AL173" s="27">
        <v>165.54010684113024</v>
      </c>
      <c r="AM173" s="27">
        <v>189.41640000000001</v>
      </c>
      <c r="AN173" s="27">
        <v>76</v>
      </c>
      <c r="AO173" s="30">
        <v>2.8980000000000001</v>
      </c>
      <c r="AP173" s="27">
        <v>139.33000000000001</v>
      </c>
      <c r="AQ173" s="27">
        <v>123.4</v>
      </c>
      <c r="AR173" s="27">
        <v>107.5</v>
      </c>
      <c r="AS173" s="27">
        <v>8.69</v>
      </c>
      <c r="AT173" s="27">
        <v>480.06</v>
      </c>
      <c r="AU173" s="27">
        <v>4.3899999999999997</v>
      </c>
      <c r="AV173" s="27">
        <v>9.74</v>
      </c>
      <c r="AW173" s="27">
        <v>4.38</v>
      </c>
      <c r="AX173" s="27">
        <v>19.649999999999999</v>
      </c>
      <c r="AY173" s="27">
        <v>46.67</v>
      </c>
      <c r="AZ173" s="27">
        <v>2.15</v>
      </c>
      <c r="BA173" s="27">
        <v>0.91</v>
      </c>
      <c r="BB173" s="27">
        <v>12.93</v>
      </c>
      <c r="BC173" s="27">
        <v>42.5</v>
      </c>
      <c r="BD173" s="27">
        <v>45</v>
      </c>
      <c r="BE173" s="27">
        <v>54.67</v>
      </c>
      <c r="BF173" s="27">
        <v>72.5</v>
      </c>
      <c r="BG173" s="27">
        <v>10.99</v>
      </c>
      <c r="BH173" s="27">
        <v>12</v>
      </c>
      <c r="BI173" s="27">
        <v>15</v>
      </c>
      <c r="BJ173" s="27">
        <v>2.99</v>
      </c>
      <c r="BK173" s="27">
        <v>56.67</v>
      </c>
      <c r="BL173" s="27">
        <v>9.48</v>
      </c>
      <c r="BM173" s="27">
        <v>8.65</v>
      </c>
    </row>
    <row r="174" spans="1:65" x14ac:dyDescent="0.2">
      <c r="A174" s="13">
        <v>3749180825</v>
      </c>
      <c r="B174" t="s">
        <v>507</v>
      </c>
      <c r="C174" t="s">
        <v>519</v>
      </c>
      <c r="D174" t="s">
        <v>520</v>
      </c>
      <c r="E174" s="27">
        <v>12.83</v>
      </c>
      <c r="F174" s="27">
        <v>4.83</v>
      </c>
      <c r="G174" s="27">
        <v>4.54</v>
      </c>
      <c r="H174" s="27">
        <v>1.1599999999999999</v>
      </c>
      <c r="I174" s="27">
        <v>1.19</v>
      </c>
      <c r="J174" s="27">
        <v>1.94</v>
      </c>
      <c r="K174" s="27">
        <v>1.47</v>
      </c>
      <c r="L174" s="27">
        <v>1.18</v>
      </c>
      <c r="M174" s="27">
        <v>3.94</v>
      </c>
      <c r="N174" s="27">
        <v>3.01</v>
      </c>
      <c r="O174" s="27">
        <v>0.56000000000000005</v>
      </c>
      <c r="P174" s="27">
        <v>1.61</v>
      </c>
      <c r="Q174" s="27">
        <v>3.57</v>
      </c>
      <c r="R174" s="27">
        <v>2.86</v>
      </c>
      <c r="S174" s="27">
        <v>4.72</v>
      </c>
      <c r="T174" s="27">
        <v>1.61</v>
      </c>
      <c r="U174" s="27">
        <v>3.58</v>
      </c>
      <c r="V174" s="27">
        <v>1.3</v>
      </c>
      <c r="W174" s="27">
        <v>2.63</v>
      </c>
      <c r="X174" s="27">
        <v>1.84</v>
      </c>
      <c r="Y174" s="27">
        <v>19.64</v>
      </c>
      <c r="Z174" s="27">
        <v>3.94</v>
      </c>
      <c r="AA174" s="27">
        <v>3.17</v>
      </c>
      <c r="AB174" s="27">
        <v>1.1599999999999999</v>
      </c>
      <c r="AC174" s="27">
        <v>2.95</v>
      </c>
      <c r="AD174" s="27">
        <v>1.89</v>
      </c>
      <c r="AE174" s="29">
        <v>769.29</v>
      </c>
      <c r="AF174" s="29">
        <v>267500</v>
      </c>
      <c r="AG174" s="25">
        <v>3.6200000000003327</v>
      </c>
      <c r="AH174" s="29">
        <v>914.38841600220167</v>
      </c>
      <c r="AI174" s="27">
        <v>156.60571161321695</v>
      </c>
      <c r="AJ174" s="27" t="s">
        <v>869</v>
      </c>
      <c r="AK174" s="27" t="s">
        <v>869</v>
      </c>
      <c r="AL174" s="27">
        <v>156.60571161321695</v>
      </c>
      <c r="AM174" s="27">
        <v>184.26704999999998</v>
      </c>
      <c r="AN174" s="27">
        <v>16.14</v>
      </c>
      <c r="AO174" s="30">
        <v>2.948</v>
      </c>
      <c r="AP174" s="27">
        <v>158.33000000000001</v>
      </c>
      <c r="AQ174" s="27">
        <v>176.67</v>
      </c>
      <c r="AR174" s="27">
        <v>120.5</v>
      </c>
      <c r="AS174" s="27">
        <v>10.69</v>
      </c>
      <c r="AT174" s="27">
        <v>406.25</v>
      </c>
      <c r="AU174" s="27">
        <v>3.19</v>
      </c>
      <c r="AV174" s="27">
        <v>11.99</v>
      </c>
      <c r="AW174" s="27">
        <v>4.1900000000000004</v>
      </c>
      <c r="AX174" s="27">
        <v>11.33</v>
      </c>
      <c r="AY174" s="27">
        <v>30.5</v>
      </c>
      <c r="AZ174" s="27">
        <v>1.88</v>
      </c>
      <c r="BA174" s="27">
        <v>1.08</v>
      </c>
      <c r="BB174" s="27">
        <v>10.49</v>
      </c>
      <c r="BC174" s="27">
        <v>19.32</v>
      </c>
      <c r="BD174" s="27">
        <v>20.66</v>
      </c>
      <c r="BE174" s="27">
        <v>24.66</v>
      </c>
      <c r="BF174" s="27">
        <v>85</v>
      </c>
      <c r="BG174" s="27">
        <v>16.5625</v>
      </c>
      <c r="BH174" s="27">
        <v>6</v>
      </c>
      <c r="BI174" s="27">
        <v>24</v>
      </c>
      <c r="BJ174" s="27">
        <v>2.19</v>
      </c>
      <c r="BK174" s="27">
        <v>75.83</v>
      </c>
      <c r="BL174" s="27">
        <v>10.27</v>
      </c>
      <c r="BM174" s="27">
        <v>15.69</v>
      </c>
    </row>
    <row r="175" spans="1:65" x14ac:dyDescent="0.2">
      <c r="A175" s="13">
        <v>1320140500</v>
      </c>
      <c r="B175" t="s">
        <v>296</v>
      </c>
      <c r="C175" t="s">
        <v>306</v>
      </c>
      <c r="D175" t="s">
        <v>307</v>
      </c>
      <c r="E175" s="27">
        <v>12.82</v>
      </c>
      <c r="F175" s="27">
        <v>4.82</v>
      </c>
      <c r="G175" s="27">
        <v>4.79</v>
      </c>
      <c r="H175" s="27">
        <v>0.99</v>
      </c>
      <c r="I175" s="27">
        <v>1.22</v>
      </c>
      <c r="J175" s="27">
        <v>1.97</v>
      </c>
      <c r="K175" s="27">
        <v>1.7</v>
      </c>
      <c r="L175" s="27">
        <v>1.02</v>
      </c>
      <c r="M175" s="27">
        <v>2.4900000000000002</v>
      </c>
      <c r="N175" s="27">
        <v>3.18</v>
      </c>
      <c r="O175" s="27">
        <v>0.64</v>
      </c>
      <c r="P175" s="27">
        <v>1.69</v>
      </c>
      <c r="Q175" s="27">
        <v>2.66</v>
      </c>
      <c r="R175" s="27">
        <v>4.24</v>
      </c>
      <c r="S175" s="27">
        <v>4.4000000000000004</v>
      </c>
      <c r="T175" s="27">
        <v>2.42</v>
      </c>
      <c r="U175" s="27">
        <v>4.8499999999999996</v>
      </c>
      <c r="V175" s="27">
        <v>1.21</v>
      </c>
      <c r="W175" s="27">
        <v>2.08</v>
      </c>
      <c r="X175" s="27">
        <v>1.69</v>
      </c>
      <c r="Y175" s="27">
        <v>19.48</v>
      </c>
      <c r="Z175" s="27">
        <v>4.1100000000000003</v>
      </c>
      <c r="AA175" s="27">
        <v>2.99</v>
      </c>
      <c r="AB175" s="27">
        <v>0.89</v>
      </c>
      <c r="AC175" s="27">
        <v>2.4500000000000002</v>
      </c>
      <c r="AD175" s="27">
        <v>2.1800000000000002</v>
      </c>
      <c r="AE175" s="29">
        <v>950</v>
      </c>
      <c r="AF175" s="29">
        <v>252500</v>
      </c>
      <c r="AG175" s="25">
        <v>3.3500000000004961</v>
      </c>
      <c r="AH175" s="29">
        <v>834.60124921948977</v>
      </c>
      <c r="AI175" s="27" t="s">
        <v>869</v>
      </c>
      <c r="AJ175" s="27">
        <v>84.871957178333332</v>
      </c>
      <c r="AK175" s="27">
        <v>64.547887544490067</v>
      </c>
      <c r="AL175" s="27">
        <v>149.4198447228234</v>
      </c>
      <c r="AM175" s="27">
        <v>188.07704999999999</v>
      </c>
      <c r="AN175" s="27">
        <v>45</v>
      </c>
      <c r="AO175" s="30">
        <v>3.29</v>
      </c>
      <c r="AP175" s="27">
        <v>116</v>
      </c>
      <c r="AQ175" s="27">
        <v>75</v>
      </c>
      <c r="AR175" s="27">
        <v>120</v>
      </c>
      <c r="AS175" s="27">
        <v>7.92</v>
      </c>
      <c r="AT175" s="27">
        <v>510.31</v>
      </c>
      <c r="AU175" s="27">
        <v>5.19</v>
      </c>
      <c r="AV175" s="27">
        <v>11.64</v>
      </c>
      <c r="AW175" s="27">
        <v>4.1500000000000004</v>
      </c>
      <c r="AX175" s="27">
        <v>12</v>
      </c>
      <c r="AY175" s="27">
        <v>35</v>
      </c>
      <c r="AZ175" s="27">
        <v>2.4700000000000002</v>
      </c>
      <c r="BA175" s="27">
        <v>1.19</v>
      </c>
      <c r="BB175" s="27">
        <v>15</v>
      </c>
      <c r="BC175" s="27">
        <v>52.25</v>
      </c>
      <c r="BD175" s="27">
        <v>31.5</v>
      </c>
      <c r="BE175" s="27">
        <v>54.5</v>
      </c>
      <c r="BF175" s="27">
        <v>75</v>
      </c>
      <c r="BG175" s="27">
        <v>10</v>
      </c>
      <c r="BH175" s="27">
        <v>11.19</v>
      </c>
      <c r="BI175" s="27">
        <v>10</v>
      </c>
      <c r="BJ175" s="27">
        <v>1.84</v>
      </c>
      <c r="BK175" s="27">
        <v>62</v>
      </c>
      <c r="BL175" s="27">
        <v>9.86</v>
      </c>
      <c r="BM175" s="27">
        <v>8.98</v>
      </c>
    </row>
    <row r="176" spans="1:65" x14ac:dyDescent="0.2">
      <c r="A176" s="13">
        <v>3917140250</v>
      </c>
      <c r="B176" t="s">
        <v>529</v>
      </c>
      <c r="C176" t="s">
        <v>530</v>
      </c>
      <c r="D176" t="s">
        <v>531</v>
      </c>
      <c r="E176" s="27">
        <v>12.79</v>
      </c>
      <c r="F176" s="27">
        <v>6.06</v>
      </c>
      <c r="G176" s="27">
        <v>4.57</v>
      </c>
      <c r="H176" s="27">
        <v>2.59</v>
      </c>
      <c r="I176" s="27">
        <v>1.06</v>
      </c>
      <c r="J176" s="27">
        <v>2.0099999999999998</v>
      </c>
      <c r="K176" s="27">
        <v>1.45</v>
      </c>
      <c r="L176" s="27">
        <v>1.03</v>
      </c>
      <c r="M176" s="27">
        <v>3.95</v>
      </c>
      <c r="N176" s="27">
        <v>3.54</v>
      </c>
      <c r="O176" s="27">
        <v>0.43</v>
      </c>
      <c r="P176" s="27">
        <v>1.71</v>
      </c>
      <c r="Q176" s="27">
        <v>3.82</v>
      </c>
      <c r="R176" s="27">
        <v>3.87</v>
      </c>
      <c r="S176" s="27">
        <v>6.77</v>
      </c>
      <c r="T176" s="27">
        <v>3.02</v>
      </c>
      <c r="U176" s="27">
        <v>4.1500000000000004</v>
      </c>
      <c r="V176" s="27">
        <v>1.28</v>
      </c>
      <c r="W176" s="27">
        <v>1.86</v>
      </c>
      <c r="X176" s="27">
        <v>1.85</v>
      </c>
      <c r="Y176" s="27">
        <v>22.88</v>
      </c>
      <c r="Z176" s="27">
        <v>4.74</v>
      </c>
      <c r="AA176" s="27">
        <v>2.69</v>
      </c>
      <c r="AB176" s="27">
        <v>1.5</v>
      </c>
      <c r="AC176" s="27">
        <v>2.96</v>
      </c>
      <c r="AD176" s="27">
        <v>2.09</v>
      </c>
      <c r="AE176" s="29">
        <v>1046.5</v>
      </c>
      <c r="AF176" s="29">
        <v>354876</v>
      </c>
      <c r="AG176" s="25">
        <v>3.9695999999999656</v>
      </c>
      <c r="AH176" s="29">
        <v>1266.0139937012416</v>
      </c>
      <c r="AI176" s="27" t="s">
        <v>869</v>
      </c>
      <c r="AJ176" s="27">
        <v>79.028314667916675</v>
      </c>
      <c r="AK176" s="27">
        <v>79.135518256252212</v>
      </c>
      <c r="AL176" s="27">
        <v>158.1638329241689</v>
      </c>
      <c r="AM176" s="27">
        <v>184.64474999999999</v>
      </c>
      <c r="AN176" s="27">
        <v>64.989999999999995</v>
      </c>
      <c r="AO176" s="30">
        <v>3.4729999999999999</v>
      </c>
      <c r="AP176" s="27">
        <v>108.5</v>
      </c>
      <c r="AQ176" s="27">
        <v>125</v>
      </c>
      <c r="AR176" s="27">
        <v>105</v>
      </c>
      <c r="AS176" s="27">
        <v>9.49</v>
      </c>
      <c r="AT176" s="27">
        <v>424.93</v>
      </c>
      <c r="AU176" s="27">
        <v>5.0599999999999996</v>
      </c>
      <c r="AV176" s="27">
        <v>11.99</v>
      </c>
      <c r="AW176" s="27">
        <v>4.63</v>
      </c>
      <c r="AX176" s="27">
        <v>17.600000000000001</v>
      </c>
      <c r="AY176" s="27">
        <v>51.1</v>
      </c>
      <c r="AZ176" s="27">
        <v>1.75</v>
      </c>
      <c r="BA176" s="27">
        <v>1</v>
      </c>
      <c r="BB176" s="27">
        <v>13.3</v>
      </c>
      <c r="BC176" s="27">
        <v>44</v>
      </c>
      <c r="BD176" s="27">
        <v>34</v>
      </c>
      <c r="BE176" s="27">
        <v>42.25</v>
      </c>
      <c r="BF176" s="27">
        <v>96.31</v>
      </c>
      <c r="BG176" s="27">
        <v>7</v>
      </c>
      <c r="BH176" s="27">
        <v>11.65</v>
      </c>
      <c r="BI176" s="27">
        <v>16.670000000000002</v>
      </c>
      <c r="BJ176" s="27">
        <v>2.29</v>
      </c>
      <c r="BK176" s="27">
        <v>50.6</v>
      </c>
      <c r="BL176" s="27">
        <v>10.99</v>
      </c>
      <c r="BM176" s="27">
        <v>13.79</v>
      </c>
    </row>
    <row r="177" spans="1:65" x14ac:dyDescent="0.2">
      <c r="A177" s="13">
        <v>119460235</v>
      </c>
      <c r="B177" t="s">
        <v>184</v>
      </c>
      <c r="C177" t="s">
        <v>191</v>
      </c>
      <c r="D177" t="s">
        <v>192</v>
      </c>
      <c r="E177" s="27">
        <v>12.79</v>
      </c>
      <c r="F177" s="27">
        <v>5.07</v>
      </c>
      <c r="G177" s="27">
        <v>4.54</v>
      </c>
      <c r="H177" s="27">
        <v>1.55</v>
      </c>
      <c r="I177" s="27">
        <v>1.01</v>
      </c>
      <c r="J177" s="27">
        <v>2.21</v>
      </c>
      <c r="K177" s="27">
        <v>1.63</v>
      </c>
      <c r="L177" s="27">
        <v>1.02</v>
      </c>
      <c r="M177" s="27">
        <v>4.25</v>
      </c>
      <c r="N177" s="27">
        <v>3.24</v>
      </c>
      <c r="O177" s="27">
        <v>0.62</v>
      </c>
      <c r="P177" s="27">
        <v>1.75</v>
      </c>
      <c r="Q177" s="27">
        <v>3.55</v>
      </c>
      <c r="R177" s="27">
        <v>3.63</v>
      </c>
      <c r="S177" s="27">
        <v>4.43</v>
      </c>
      <c r="T177" s="27">
        <v>2.1800000000000002</v>
      </c>
      <c r="U177" s="27">
        <v>3.89</v>
      </c>
      <c r="V177" s="27">
        <v>1.33</v>
      </c>
      <c r="W177" s="27">
        <v>2</v>
      </c>
      <c r="X177" s="27">
        <v>2.11</v>
      </c>
      <c r="Y177" s="27">
        <v>18.73</v>
      </c>
      <c r="Z177" s="27">
        <v>4.66</v>
      </c>
      <c r="AA177" s="27">
        <v>2.73</v>
      </c>
      <c r="AB177" s="27">
        <v>1.51</v>
      </c>
      <c r="AC177" s="27">
        <v>2.38</v>
      </c>
      <c r="AD177" s="27">
        <v>1.87</v>
      </c>
      <c r="AE177" s="29">
        <v>726.5</v>
      </c>
      <c r="AF177" s="29">
        <v>297251</v>
      </c>
      <c r="AG177" s="25">
        <v>3.1245000000004026</v>
      </c>
      <c r="AH177" s="29">
        <v>954.95208680188978</v>
      </c>
      <c r="AI177" s="27">
        <v>162.24045357097378</v>
      </c>
      <c r="AJ177" s="27" t="s">
        <v>869</v>
      </c>
      <c r="AK177" s="27" t="s">
        <v>869</v>
      </c>
      <c r="AL177" s="27">
        <v>162.24045357097378</v>
      </c>
      <c r="AM177" s="27">
        <v>186.15705</v>
      </c>
      <c r="AN177" s="27">
        <v>50.62</v>
      </c>
      <c r="AO177" s="30">
        <v>2.87</v>
      </c>
      <c r="AP177" s="27">
        <v>79.67</v>
      </c>
      <c r="AQ177" s="27">
        <v>87.5</v>
      </c>
      <c r="AR177" s="27">
        <v>74.5</v>
      </c>
      <c r="AS177" s="27">
        <v>9.6199999999999992</v>
      </c>
      <c r="AT177" s="27">
        <v>479.35</v>
      </c>
      <c r="AU177" s="27">
        <v>5.12</v>
      </c>
      <c r="AV177" s="27">
        <v>9.4600000000000009</v>
      </c>
      <c r="AW177" s="27">
        <v>4.53</v>
      </c>
      <c r="AX177" s="27">
        <v>14.67</v>
      </c>
      <c r="AY177" s="27">
        <v>40</v>
      </c>
      <c r="AZ177" s="27">
        <v>1.99</v>
      </c>
      <c r="BA177" s="27">
        <v>1.0900000000000001</v>
      </c>
      <c r="BB177" s="27">
        <v>11.63</v>
      </c>
      <c r="BC177" s="27">
        <v>34.49</v>
      </c>
      <c r="BD177" s="27">
        <v>26.24</v>
      </c>
      <c r="BE177" s="27">
        <v>30.48</v>
      </c>
      <c r="BF177" s="27">
        <v>82.5</v>
      </c>
      <c r="BG177" s="27">
        <v>7.5</v>
      </c>
      <c r="BH177" s="27">
        <v>11.29</v>
      </c>
      <c r="BI177" s="27">
        <v>20</v>
      </c>
      <c r="BJ177" s="27">
        <v>2.52</v>
      </c>
      <c r="BK177" s="27">
        <v>48.67</v>
      </c>
      <c r="BL177" s="27">
        <v>9.69</v>
      </c>
      <c r="BM177" s="27">
        <v>10.25</v>
      </c>
    </row>
    <row r="178" spans="1:65" x14ac:dyDescent="0.2">
      <c r="A178" s="13">
        <v>1823060400</v>
      </c>
      <c r="B178" t="s">
        <v>339</v>
      </c>
      <c r="C178" t="s">
        <v>346</v>
      </c>
      <c r="D178" t="s">
        <v>347</v>
      </c>
      <c r="E178" s="27">
        <v>12.78</v>
      </c>
      <c r="F178" s="27">
        <v>4.91</v>
      </c>
      <c r="G178" s="27">
        <v>4.6900000000000004</v>
      </c>
      <c r="H178" s="27">
        <v>0.91</v>
      </c>
      <c r="I178" s="27">
        <v>1</v>
      </c>
      <c r="J178" s="27">
        <v>2.78</v>
      </c>
      <c r="K178" s="27">
        <v>1.86</v>
      </c>
      <c r="L178" s="27">
        <v>1.01</v>
      </c>
      <c r="M178" s="27">
        <v>4.16</v>
      </c>
      <c r="N178" s="27">
        <v>3.27</v>
      </c>
      <c r="O178" s="27">
        <v>0.66</v>
      </c>
      <c r="P178" s="27">
        <v>1.78</v>
      </c>
      <c r="Q178" s="27">
        <v>3.14</v>
      </c>
      <c r="R178" s="27">
        <v>3.86</v>
      </c>
      <c r="S178" s="27">
        <v>5.14</v>
      </c>
      <c r="T178" s="27">
        <v>2.63</v>
      </c>
      <c r="U178" s="27">
        <v>5.17</v>
      </c>
      <c r="V178" s="27">
        <v>1.24</v>
      </c>
      <c r="W178" s="27">
        <v>1.87</v>
      </c>
      <c r="X178" s="27">
        <v>1.6</v>
      </c>
      <c r="Y178" s="27">
        <v>22.69</v>
      </c>
      <c r="Z178" s="27">
        <v>5.85</v>
      </c>
      <c r="AA178" s="27">
        <v>2.5299999999999998</v>
      </c>
      <c r="AB178" s="27">
        <v>1.44</v>
      </c>
      <c r="AC178" s="27">
        <v>3.17</v>
      </c>
      <c r="AD178" s="27">
        <v>2.13</v>
      </c>
      <c r="AE178" s="29">
        <v>1008.33</v>
      </c>
      <c r="AF178" s="29">
        <v>278432</v>
      </c>
      <c r="AG178" s="25">
        <v>3.7199999999998825</v>
      </c>
      <c r="AH178" s="29">
        <v>963.54510755950503</v>
      </c>
      <c r="AI178" s="27" t="s">
        <v>869</v>
      </c>
      <c r="AJ178" s="27">
        <v>103.04763976214353</v>
      </c>
      <c r="AK178" s="27">
        <v>66.639143103062125</v>
      </c>
      <c r="AL178" s="27">
        <v>169.68678286520566</v>
      </c>
      <c r="AM178" s="27">
        <v>188.8434</v>
      </c>
      <c r="AN178" s="27">
        <v>64</v>
      </c>
      <c r="AO178" s="30">
        <v>3.2</v>
      </c>
      <c r="AP178" s="27">
        <v>87</v>
      </c>
      <c r="AQ178" s="27">
        <v>137</v>
      </c>
      <c r="AR178" s="27">
        <v>102</v>
      </c>
      <c r="AS178" s="27">
        <v>9.49</v>
      </c>
      <c r="AT178" s="27">
        <v>512.54</v>
      </c>
      <c r="AU178" s="27">
        <v>4.5199999999999996</v>
      </c>
      <c r="AV178" s="27">
        <v>10.49</v>
      </c>
      <c r="AW178" s="27">
        <v>4.4400000000000004</v>
      </c>
      <c r="AX178" s="27">
        <v>21.67</v>
      </c>
      <c r="AY178" s="27">
        <v>34.33</v>
      </c>
      <c r="AZ178" s="27">
        <v>1.88</v>
      </c>
      <c r="BA178" s="27">
        <v>0.99</v>
      </c>
      <c r="BB178" s="27">
        <v>11.12</v>
      </c>
      <c r="BC178" s="27">
        <v>48</v>
      </c>
      <c r="BD178" s="27">
        <v>31.8</v>
      </c>
      <c r="BE178" s="27">
        <v>33.94</v>
      </c>
      <c r="BF178" s="27">
        <v>78.650000000000006</v>
      </c>
      <c r="BG178" s="27">
        <v>20.495833333333334</v>
      </c>
      <c r="BH178" s="27">
        <v>11.13</v>
      </c>
      <c r="BI178" s="27">
        <v>17</v>
      </c>
      <c r="BJ178" s="27">
        <v>2.52</v>
      </c>
      <c r="BK178" s="27">
        <v>46.65</v>
      </c>
      <c r="BL178" s="27">
        <v>10.06</v>
      </c>
      <c r="BM178" s="27">
        <v>10.32</v>
      </c>
    </row>
    <row r="179" spans="1:65" x14ac:dyDescent="0.2">
      <c r="A179" s="13">
        <v>133860700</v>
      </c>
      <c r="B179" t="s">
        <v>184</v>
      </c>
      <c r="C179" t="s">
        <v>201</v>
      </c>
      <c r="D179" t="s">
        <v>202</v>
      </c>
      <c r="E179" s="27">
        <v>12.76</v>
      </c>
      <c r="F179" s="27">
        <v>4.6900000000000004</v>
      </c>
      <c r="G179" s="27">
        <v>4.3499999999999996</v>
      </c>
      <c r="H179" s="27">
        <v>1.7</v>
      </c>
      <c r="I179" s="27">
        <v>0.95</v>
      </c>
      <c r="J179" s="27">
        <v>2.42</v>
      </c>
      <c r="K179" s="27">
        <v>1.89</v>
      </c>
      <c r="L179" s="27">
        <v>1.07</v>
      </c>
      <c r="M179" s="27">
        <v>3.95</v>
      </c>
      <c r="N179" s="27">
        <v>3.07</v>
      </c>
      <c r="O179" s="27">
        <v>0.7</v>
      </c>
      <c r="P179" s="27">
        <v>2.0099999999999998</v>
      </c>
      <c r="Q179" s="27">
        <v>3.96</v>
      </c>
      <c r="R179" s="27">
        <v>3.75</v>
      </c>
      <c r="S179" s="27">
        <v>4.29</v>
      </c>
      <c r="T179" s="27">
        <v>2.4500000000000002</v>
      </c>
      <c r="U179" s="27">
        <v>3.74</v>
      </c>
      <c r="V179" s="27">
        <v>1.17</v>
      </c>
      <c r="W179" s="27">
        <v>1.91</v>
      </c>
      <c r="X179" s="27">
        <v>1.82</v>
      </c>
      <c r="Y179" s="27">
        <v>19.78</v>
      </c>
      <c r="Z179" s="27">
        <v>4.84</v>
      </c>
      <c r="AA179" s="27">
        <v>2.4300000000000002</v>
      </c>
      <c r="AB179" s="27">
        <v>1.05</v>
      </c>
      <c r="AC179" s="27">
        <v>3.25</v>
      </c>
      <c r="AD179" s="27">
        <v>1.47</v>
      </c>
      <c r="AE179" s="29">
        <v>903.25</v>
      </c>
      <c r="AF179" s="29">
        <v>320064</v>
      </c>
      <c r="AG179" s="25">
        <v>3.7000000000001281</v>
      </c>
      <c r="AH179" s="29">
        <v>1104.9000991372991</v>
      </c>
      <c r="AI179" s="27">
        <v>175.50367108855909</v>
      </c>
      <c r="AJ179" s="27" t="s">
        <v>869</v>
      </c>
      <c r="AK179" s="27" t="s">
        <v>869</v>
      </c>
      <c r="AL179" s="27">
        <v>175.50367108855909</v>
      </c>
      <c r="AM179" s="27">
        <v>186.15705</v>
      </c>
      <c r="AN179" s="27">
        <v>49.2</v>
      </c>
      <c r="AO179" s="30">
        <v>2.9079999999999999</v>
      </c>
      <c r="AP179" s="27">
        <v>92.8</v>
      </c>
      <c r="AQ179" s="27">
        <v>96</v>
      </c>
      <c r="AR179" s="27">
        <v>79.2</v>
      </c>
      <c r="AS179" s="27">
        <v>10.45</v>
      </c>
      <c r="AT179" s="27">
        <v>513.65</v>
      </c>
      <c r="AU179" s="27">
        <v>4.59</v>
      </c>
      <c r="AV179" s="27">
        <v>10.79</v>
      </c>
      <c r="AW179" s="27">
        <v>3.99</v>
      </c>
      <c r="AX179" s="27">
        <v>20.6</v>
      </c>
      <c r="AY179" s="27">
        <v>49.2</v>
      </c>
      <c r="AZ179" s="27">
        <v>2.4300000000000002</v>
      </c>
      <c r="BA179" s="27">
        <v>1.03</v>
      </c>
      <c r="BB179" s="27">
        <v>13.92</v>
      </c>
      <c r="BC179" s="27">
        <v>31.18</v>
      </c>
      <c r="BD179" s="27">
        <v>27.38</v>
      </c>
      <c r="BE179" s="27">
        <v>32.46</v>
      </c>
      <c r="BF179" s="27">
        <v>79.67</v>
      </c>
      <c r="BG179" s="27">
        <v>5.0783333333333331</v>
      </c>
      <c r="BH179" s="27">
        <v>7.82</v>
      </c>
      <c r="BI179" s="27">
        <v>11.8</v>
      </c>
      <c r="BJ179" s="27">
        <v>2.2799999999999998</v>
      </c>
      <c r="BK179" s="27">
        <v>55.86</v>
      </c>
      <c r="BL179" s="27">
        <v>10.210000000000001</v>
      </c>
      <c r="BM179" s="27">
        <v>8.34</v>
      </c>
    </row>
    <row r="180" spans="1:65" x14ac:dyDescent="0.2">
      <c r="A180" s="13">
        <v>446060850</v>
      </c>
      <c r="B180" t="s">
        <v>210</v>
      </c>
      <c r="C180" t="s">
        <v>221</v>
      </c>
      <c r="D180" t="s">
        <v>222</v>
      </c>
      <c r="E180" s="27">
        <v>12.69</v>
      </c>
      <c r="F180" s="27">
        <v>4.57</v>
      </c>
      <c r="G180" s="27">
        <v>4.47</v>
      </c>
      <c r="H180" s="27">
        <v>1.39</v>
      </c>
      <c r="I180" s="27">
        <v>1.22</v>
      </c>
      <c r="J180" s="27">
        <v>1.86</v>
      </c>
      <c r="K180" s="27">
        <v>1.78</v>
      </c>
      <c r="L180" s="27">
        <v>1.1100000000000001</v>
      </c>
      <c r="M180" s="27">
        <v>4.3600000000000003</v>
      </c>
      <c r="N180" s="27">
        <v>2.98</v>
      </c>
      <c r="O180" s="27">
        <v>0.66</v>
      </c>
      <c r="P180" s="27">
        <v>1.24</v>
      </c>
      <c r="Q180" s="27">
        <v>4.6100000000000003</v>
      </c>
      <c r="R180" s="27">
        <v>4.13</v>
      </c>
      <c r="S180" s="27">
        <v>5.74</v>
      </c>
      <c r="T180" s="27">
        <v>2.21</v>
      </c>
      <c r="U180" s="27">
        <v>4.7300000000000004</v>
      </c>
      <c r="V180" s="27">
        <v>1.28</v>
      </c>
      <c r="W180" s="27">
        <v>2.3199999999999998</v>
      </c>
      <c r="X180" s="27">
        <v>2.39</v>
      </c>
      <c r="Y180" s="27">
        <v>19.91</v>
      </c>
      <c r="Z180" s="27">
        <v>4.68</v>
      </c>
      <c r="AA180" s="27">
        <v>3.02</v>
      </c>
      <c r="AB180" s="27">
        <v>1.32</v>
      </c>
      <c r="AC180" s="27">
        <v>3.19</v>
      </c>
      <c r="AD180" s="27">
        <v>2.34</v>
      </c>
      <c r="AE180" s="29">
        <v>1320.75</v>
      </c>
      <c r="AF180" s="29">
        <v>459466</v>
      </c>
      <c r="AG180" s="25">
        <v>3.7650000000001711</v>
      </c>
      <c r="AH180" s="29">
        <v>1598.8285127427519</v>
      </c>
      <c r="AI180" s="27" t="s">
        <v>869</v>
      </c>
      <c r="AJ180" s="27">
        <v>102.874058689764</v>
      </c>
      <c r="AK180" s="27">
        <v>68.399942837124684</v>
      </c>
      <c r="AL180" s="27">
        <v>171.2740015268887</v>
      </c>
      <c r="AM180" s="27">
        <v>179.2338</v>
      </c>
      <c r="AN180" s="27">
        <v>62</v>
      </c>
      <c r="AO180" s="30">
        <v>3.1</v>
      </c>
      <c r="AP180" s="27">
        <v>104</v>
      </c>
      <c r="AQ180" s="27">
        <v>150</v>
      </c>
      <c r="AR180" s="27">
        <v>101</v>
      </c>
      <c r="AS180" s="27">
        <v>10.87</v>
      </c>
      <c r="AT180" s="27">
        <v>449.55</v>
      </c>
      <c r="AU180" s="27">
        <v>6.31</v>
      </c>
      <c r="AV180" s="27">
        <v>11.99</v>
      </c>
      <c r="AW180" s="27">
        <v>3.99</v>
      </c>
      <c r="AX180" s="27">
        <v>21.5</v>
      </c>
      <c r="AY180" s="27">
        <v>47.5</v>
      </c>
      <c r="AZ180" s="27">
        <v>1.61</v>
      </c>
      <c r="BA180" s="27">
        <v>1.22</v>
      </c>
      <c r="BB180" s="27">
        <v>18.63</v>
      </c>
      <c r="BC180" s="27">
        <v>48</v>
      </c>
      <c r="BD180" s="27">
        <v>25</v>
      </c>
      <c r="BE180" s="27">
        <v>38.5</v>
      </c>
      <c r="BF180" s="27">
        <v>74.819999999999993</v>
      </c>
      <c r="BG180" s="27">
        <v>14</v>
      </c>
      <c r="BH180" s="27">
        <v>11.32</v>
      </c>
      <c r="BI180" s="27">
        <v>9.33</v>
      </c>
      <c r="BJ180" s="27">
        <v>1.74</v>
      </c>
      <c r="BK180" s="27">
        <v>62</v>
      </c>
      <c r="BL180" s="27">
        <v>10.96</v>
      </c>
      <c r="BM180" s="27">
        <v>7.86</v>
      </c>
    </row>
    <row r="181" spans="1:65" x14ac:dyDescent="0.2">
      <c r="A181" s="13">
        <v>1310500070</v>
      </c>
      <c r="B181" t="s">
        <v>296</v>
      </c>
      <c r="C181" t="s">
        <v>297</v>
      </c>
      <c r="D181" t="s">
        <v>298</v>
      </c>
      <c r="E181" s="27">
        <v>12.64</v>
      </c>
      <c r="F181" s="27">
        <v>5.74</v>
      </c>
      <c r="G181" s="27">
        <v>4.2699999999999996</v>
      </c>
      <c r="H181" s="27">
        <v>1.59</v>
      </c>
      <c r="I181" s="27">
        <v>1</v>
      </c>
      <c r="J181" s="27">
        <v>3.29</v>
      </c>
      <c r="K181" s="27">
        <v>2.31</v>
      </c>
      <c r="L181" s="27">
        <v>0.92</v>
      </c>
      <c r="M181" s="27">
        <v>3.48</v>
      </c>
      <c r="N181" s="27">
        <v>4.2699999999999996</v>
      </c>
      <c r="O181" s="27">
        <v>0.64</v>
      </c>
      <c r="P181" s="27">
        <v>1.78</v>
      </c>
      <c r="Q181" s="27">
        <v>3.3</v>
      </c>
      <c r="R181" s="27">
        <v>3.95</v>
      </c>
      <c r="S181" s="27">
        <v>5.26</v>
      </c>
      <c r="T181" s="27">
        <v>2.4500000000000002</v>
      </c>
      <c r="U181" s="27">
        <v>3.58</v>
      </c>
      <c r="V181" s="27">
        <v>1.18</v>
      </c>
      <c r="W181" s="27">
        <v>1.76</v>
      </c>
      <c r="X181" s="27">
        <v>1.53</v>
      </c>
      <c r="Y181" s="27">
        <v>19.25</v>
      </c>
      <c r="Z181" s="27">
        <v>4.9000000000000004</v>
      </c>
      <c r="AA181" s="27">
        <v>2.52</v>
      </c>
      <c r="AB181" s="27">
        <v>1.35</v>
      </c>
      <c r="AC181" s="27">
        <v>3.14</v>
      </c>
      <c r="AD181" s="27">
        <v>2.13</v>
      </c>
      <c r="AE181" s="29">
        <v>780</v>
      </c>
      <c r="AF181" s="29">
        <v>257325</v>
      </c>
      <c r="AG181" s="25">
        <v>3.6250000000001088</v>
      </c>
      <c r="AH181" s="29">
        <v>880.15050969642914</v>
      </c>
      <c r="AI181" s="27">
        <v>148.45766238900254</v>
      </c>
      <c r="AJ181" s="27" t="s">
        <v>869</v>
      </c>
      <c r="AK181" s="27" t="s">
        <v>869</v>
      </c>
      <c r="AL181" s="27">
        <v>148.45766238900254</v>
      </c>
      <c r="AM181" s="27">
        <v>188.07704999999999</v>
      </c>
      <c r="AN181" s="27">
        <v>43</v>
      </c>
      <c r="AO181" s="30">
        <v>3.089</v>
      </c>
      <c r="AP181" s="27">
        <v>116</v>
      </c>
      <c r="AQ181" s="27">
        <v>127.5</v>
      </c>
      <c r="AR181" s="27">
        <v>96</v>
      </c>
      <c r="AS181" s="27">
        <v>9</v>
      </c>
      <c r="AT181" s="27">
        <v>441.44</v>
      </c>
      <c r="AU181" s="27">
        <v>5.51</v>
      </c>
      <c r="AV181" s="27">
        <v>9.91</v>
      </c>
      <c r="AW181" s="27">
        <v>3.99</v>
      </c>
      <c r="AX181" s="27">
        <v>26.67</v>
      </c>
      <c r="AY181" s="27">
        <v>35.33</v>
      </c>
      <c r="AZ181" s="27">
        <v>2.76</v>
      </c>
      <c r="BA181" s="27">
        <v>0.88</v>
      </c>
      <c r="BB181" s="27">
        <v>14.13</v>
      </c>
      <c r="BC181" s="27">
        <v>34.99</v>
      </c>
      <c r="BD181" s="27">
        <v>25.99</v>
      </c>
      <c r="BE181" s="27">
        <v>34.99</v>
      </c>
      <c r="BF181" s="27">
        <v>76.260000000000005</v>
      </c>
      <c r="BG181" s="27">
        <v>8.3324999999999996</v>
      </c>
      <c r="BH181" s="27">
        <v>11.21</v>
      </c>
      <c r="BI181" s="27">
        <v>15</v>
      </c>
      <c r="BJ181" s="27">
        <v>2.17</v>
      </c>
      <c r="BK181" s="27">
        <v>56</v>
      </c>
      <c r="BL181" s="27">
        <v>9.01</v>
      </c>
      <c r="BM181" s="27">
        <v>9.4700000000000006</v>
      </c>
    </row>
    <row r="182" spans="1:65" x14ac:dyDescent="0.2">
      <c r="A182" s="13">
        <v>4732820600</v>
      </c>
      <c r="B182" t="s">
        <v>587</v>
      </c>
      <c r="C182" t="s">
        <v>598</v>
      </c>
      <c r="D182" t="s">
        <v>599</v>
      </c>
      <c r="E182" s="27">
        <v>12.63</v>
      </c>
      <c r="F182" s="27">
        <v>3.81</v>
      </c>
      <c r="G182" s="27">
        <v>4.66</v>
      </c>
      <c r="H182" s="27">
        <v>1.06</v>
      </c>
      <c r="I182" s="27">
        <v>1</v>
      </c>
      <c r="J182" s="27">
        <v>2.59</v>
      </c>
      <c r="K182" s="27">
        <v>1.68</v>
      </c>
      <c r="L182" s="27">
        <v>0.97</v>
      </c>
      <c r="M182" s="27">
        <v>3.99</v>
      </c>
      <c r="N182" s="27">
        <v>3.33</v>
      </c>
      <c r="O182" s="27">
        <v>0.61</v>
      </c>
      <c r="P182" s="27">
        <v>1.74</v>
      </c>
      <c r="Q182" s="27">
        <v>3.8</v>
      </c>
      <c r="R182" s="27">
        <v>3.22</v>
      </c>
      <c r="S182" s="27">
        <v>4.28</v>
      </c>
      <c r="T182" s="27">
        <v>2.36</v>
      </c>
      <c r="U182" s="27">
        <v>4.3899999999999997</v>
      </c>
      <c r="V182" s="27">
        <v>1.1499999999999999</v>
      </c>
      <c r="W182" s="27">
        <v>1.92</v>
      </c>
      <c r="X182" s="27">
        <v>1.79</v>
      </c>
      <c r="Y182" s="27">
        <v>18.87</v>
      </c>
      <c r="Z182" s="27">
        <v>3.97</v>
      </c>
      <c r="AA182" s="27">
        <v>2.79</v>
      </c>
      <c r="AB182" s="27">
        <v>0.89</v>
      </c>
      <c r="AC182" s="27">
        <v>2.9</v>
      </c>
      <c r="AD182" s="27">
        <v>2.0299999999999998</v>
      </c>
      <c r="AE182" s="29">
        <v>1219.2</v>
      </c>
      <c r="AF182" s="29">
        <v>325297</v>
      </c>
      <c r="AG182" s="25">
        <v>3.4728000000004386</v>
      </c>
      <c r="AH182" s="29">
        <v>1091.8457208392024</v>
      </c>
      <c r="AI182" s="27" t="s">
        <v>869</v>
      </c>
      <c r="AJ182" s="27">
        <v>98.962844703462565</v>
      </c>
      <c r="AK182" s="27">
        <v>52.827943285299291</v>
      </c>
      <c r="AL182" s="27">
        <v>151.79078798876185</v>
      </c>
      <c r="AM182" s="27">
        <v>190.32704999999999</v>
      </c>
      <c r="AN182" s="27">
        <v>45.98</v>
      </c>
      <c r="AO182" s="30">
        <v>3.145</v>
      </c>
      <c r="AP182" s="27">
        <v>79.59</v>
      </c>
      <c r="AQ182" s="27">
        <v>93.72</v>
      </c>
      <c r="AR182" s="27">
        <v>92.8</v>
      </c>
      <c r="AS182" s="27">
        <v>9.57</v>
      </c>
      <c r="AT182" s="27">
        <v>466.75</v>
      </c>
      <c r="AU182" s="27">
        <v>4.8899999999999997</v>
      </c>
      <c r="AV182" s="27">
        <v>10.45</v>
      </c>
      <c r="AW182" s="27">
        <v>4.1500000000000004</v>
      </c>
      <c r="AX182" s="27">
        <v>19.8</v>
      </c>
      <c r="AY182" s="27">
        <v>42</v>
      </c>
      <c r="AZ182" s="27">
        <v>1.58</v>
      </c>
      <c r="BA182" s="27">
        <v>1.0900000000000001</v>
      </c>
      <c r="BB182" s="27">
        <v>9.0500000000000007</v>
      </c>
      <c r="BC182" s="27">
        <v>30.38</v>
      </c>
      <c r="BD182" s="27">
        <v>30.24</v>
      </c>
      <c r="BE182" s="27">
        <v>26.59</v>
      </c>
      <c r="BF182" s="27">
        <v>66.5</v>
      </c>
      <c r="BG182" s="27">
        <v>5.4950000000000001</v>
      </c>
      <c r="BH182" s="27">
        <v>13.21</v>
      </c>
      <c r="BI182" s="27">
        <v>15.6</v>
      </c>
      <c r="BJ182" s="27">
        <v>2.2200000000000002</v>
      </c>
      <c r="BK182" s="27">
        <v>50.8</v>
      </c>
      <c r="BL182" s="27">
        <v>9.19</v>
      </c>
      <c r="BM182" s="27">
        <v>8.93</v>
      </c>
    </row>
    <row r="183" spans="1:65" x14ac:dyDescent="0.2">
      <c r="A183" s="13">
        <v>1646300800</v>
      </c>
      <c r="B183" t="s">
        <v>317</v>
      </c>
      <c r="C183" t="s">
        <v>320</v>
      </c>
      <c r="D183" t="s">
        <v>321</v>
      </c>
      <c r="E183" s="27">
        <v>12.58</v>
      </c>
      <c r="F183" s="27">
        <v>4.87</v>
      </c>
      <c r="G183" s="27">
        <v>3.78</v>
      </c>
      <c r="H183" s="27">
        <v>1.01</v>
      </c>
      <c r="I183" s="27">
        <v>0.98</v>
      </c>
      <c r="J183" s="27">
        <v>2.19</v>
      </c>
      <c r="K183" s="27">
        <v>1.42</v>
      </c>
      <c r="L183" s="27">
        <v>0.93</v>
      </c>
      <c r="M183" s="27">
        <v>4.13</v>
      </c>
      <c r="N183" s="27">
        <v>2.77</v>
      </c>
      <c r="O183" s="27">
        <v>0.64</v>
      </c>
      <c r="P183" s="27">
        <v>1.78</v>
      </c>
      <c r="Q183" s="27">
        <v>3.27</v>
      </c>
      <c r="R183" s="27">
        <v>3.71</v>
      </c>
      <c r="S183" s="27">
        <v>4.6900000000000004</v>
      </c>
      <c r="T183" s="27">
        <v>2.52</v>
      </c>
      <c r="U183" s="27">
        <v>4.57</v>
      </c>
      <c r="V183" s="27">
        <v>1.23</v>
      </c>
      <c r="W183" s="27">
        <v>1.88</v>
      </c>
      <c r="X183" s="27">
        <v>1.79</v>
      </c>
      <c r="Y183" s="27">
        <v>18.25</v>
      </c>
      <c r="Z183" s="27">
        <v>5.29</v>
      </c>
      <c r="AA183" s="27">
        <v>2.4300000000000002</v>
      </c>
      <c r="AB183" s="27">
        <v>1.53</v>
      </c>
      <c r="AC183" s="27">
        <v>2.99</v>
      </c>
      <c r="AD183" s="27">
        <v>1.81</v>
      </c>
      <c r="AE183" s="29">
        <v>1005.83</v>
      </c>
      <c r="AF183" s="29">
        <v>390990</v>
      </c>
      <c r="AG183" s="25">
        <v>3.6717499999999959</v>
      </c>
      <c r="AH183" s="29">
        <v>1345.064111126359</v>
      </c>
      <c r="AI183" s="27" t="s">
        <v>869</v>
      </c>
      <c r="AJ183" s="27">
        <v>66.113037957315584</v>
      </c>
      <c r="AK183" s="27">
        <v>62.761483104622982</v>
      </c>
      <c r="AL183" s="27">
        <v>128.87452106193857</v>
      </c>
      <c r="AM183" s="27">
        <v>175.32704999999999</v>
      </c>
      <c r="AN183" s="27">
        <v>56.5</v>
      </c>
      <c r="AO183" s="30">
        <v>3.6520000000000001</v>
      </c>
      <c r="AP183" s="27">
        <v>119.8</v>
      </c>
      <c r="AQ183" s="27">
        <v>91.5</v>
      </c>
      <c r="AR183" s="27">
        <v>91</v>
      </c>
      <c r="AS183" s="27">
        <v>10.14</v>
      </c>
      <c r="AT183" s="27">
        <v>428.64</v>
      </c>
      <c r="AU183" s="27">
        <v>5.69</v>
      </c>
      <c r="AV183" s="27">
        <v>10.09</v>
      </c>
      <c r="AW183" s="27">
        <v>4.29</v>
      </c>
      <c r="AX183" s="27">
        <v>30</v>
      </c>
      <c r="AY183" s="27">
        <v>32.950000000000003</v>
      </c>
      <c r="AZ183" s="27">
        <v>2.63</v>
      </c>
      <c r="BA183" s="27">
        <v>1.01</v>
      </c>
      <c r="BB183" s="27">
        <v>13</v>
      </c>
      <c r="BC183" s="27">
        <v>27.99</v>
      </c>
      <c r="BD183" s="27">
        <v>19.989999999999998</v>
      </c>
      <c r="BE183" s="27">
        <v>25.59</v>
      </c>
      <c r="BF183" s="27">
        <v>62.5</v>
      </c>
      <c r="BG183" s="27">
        <v>16.25</v>
      </c>
      <c r="BH183" s="27">
        <v>12.19</v>
      </c>
      <c r="BI183" s="27">
        <v>11.5</v>
      </c>
      <c r="BJ183" s="27">
        <v>2.69</v>
      </c>
      <c r="BK183" s="27">
        <v>47.75</v>
      </c>
      <c r="BL183" s="27">
        <v>9.5299999999999994</v>
      </c>
      <c r="BM183" s="27">
        <v>9.26</v>
      </c>
    </row>
    <row r="184" spans="1:65" x14ac:dyDescent="0.2">
      <c r="A184" s="13">
        <v>133660600</v>
      </c>
      <c r="B184" t="s">
        <v>184</v>
      </c>
      <c r="C184" t="s">
        <v>199</v>
      </c>
      <c r="D184" t="s">
        <v>200</v>
      </c>
      <c r="E184" s="27">
        <v>12.51</v>
      </c>
      <c r="F184" s="27">
        <v>5.16</v>
      </c>
      <c r="G184" s="27">
        <v>4.58</v>
      </c>
      <c r="H184" s="27">
        <v>1.25</v>
      </c>
      <c r="I184" s="27">
        <v>1</v>
      </c>
      <c r="J184" s="27">
        <v>2.5499999999999998</v>
      </c>
      <c r="K184" s="27">
        <v>1.91</v>
      </c>
      <c r="L184" s="27">
        <v>1.01</v>
      </c>
      <c r="M184" s="27">
        <v>3.73</v>
      </c>
      <c r="N184" s="27">
        <v>3.75</v>
      </c>
      <c r="O184" s="27">
        <v>0.64</v>
      </c>
      <c r="P184" s="27">
        <v>1.74</v>
      </c>
      <c r="Q184" s="27">
        <v>4</v>
      </c>
      <c r="R184" s="27">
        <v>3.71</v>
      </c>
      <c r="S184" s="27">
        <v>4.3600000000000003</v>
      </c>
      <c r="T184" s="27">
        <v>2.63</v>
      </c>
      <c r="U184" s="27">
        <v>3.46</v>
      </c>
      <c r="V184" s="27">
        <v>1.36</v>
      </c>
      <c r="W184" s="27">
        <v>1.82</v>
      </c>
      <c r="X184" s="27">
        <v>1.96</v>
      </c>
      <c r="Y184" s="27">
        <v>18.62</v>
      </c>
      <c r="Z184" s="27">
        <v>4.54</v>
      </c>
      <c r="AA184" s="27">
        <v>3.33</v>
      </c>
      <c r="AB184" s="27">
        <v>1.45</v>
      </c>
      <c r="AC184" s="27">
        <v>3.43</v>
      </c>
      <c r="AD184" s="27">
        <v>2.2000000000000002</v>
      </c>
      <c r="AE184" s="29">
        <v>905</v>
      </c>
      <c r="AF184" s="29">
        <v>241017</v>
      </c>
      <c r="AG184" s="25">
        <v>3.937499999999968</v>
      </c>
      <c r="AH184" s="29">
        <v>856.48849010122854</v>
      </c>
      <c r="AI184" s="27" t="s">
        <v>869</v>
      </c>
      <c r="AJ184" s="27">
        <v>115.26306192201427</v>
      </c>
      <c r="AK184" s="27">
        <v>65.514698446351304</v>
      </c>
      <c r="AL184" s="27">
        <v>180.77776036836559</v>
      </c>
      <c r="AM184" s="27">
        <v>186.15705</v>
      </c>
      <c r="AN184" s="27">
        <v>40.6</v>
      </c>
      <c r="AO184" s="30">
        <v>2.9380000000000002</v>
      </c>
      <c r="AP184" s="27">
        <v>124.5</v>
      </c>
      <c r="AQ184" s="27">
        <v>105</v>
      </c>
      <c r="AR184" s="27">
        <v>110.5</v>
      </c>
      <c r="AS184" s="27">
        <v>9.92</v>
      </c>
      <c r="AT184" s="27">
        <v>510.12</v>
      </c>
      <c r="AU184" s="27">
        <v>4.66</v>
      </c>
      <c r="AV184" s="27">
        <v>8.99</v>
      </c>
      <c r="AW184" s="27">
        <v>4.29</v>
      </c>
      <c r="AX184" s="27">
        <v>18.5</v>
      </c>
      <c r="AY184" s="27">
        <v>33.5</v>
      </c>
      <c r="AZ184" s="27">
        <v>1.8</v>
      </c>
      <c r="BA184" s="27">
        <v>0.94</v>
      </c>
      <c r="BB184" s="27">
        <v>12.4</v>
      </c>
      <c r="BC184" s="27">
        <v>22.39</v>
      </c>
      <c r="BD184" s="27">
        <v>17.940000000000001</v>
      </c>
      <c r="BE184" s="27">
        <v>27</v>
      </c>
      <c r="BF184" s="27">
        <v>92.5</v>
      </c>
      <c r="BG184" s="27">
        <v>7.7808333333333337</v>
      </c>
      <c r="BH184" s="27">
        <v>12.3</v>
      </c>
      <c r="BI184" s="27">
        <v>16.170000000000002</v>
      </c>
      <c r="BJ184" s="27">
        <v>2.54</v>
      </c>
      <c r="BK184" s="27">
        <v>54.13</v>
      </c>
      <c r="BL184" s="27">
        <v>10.15</v>
      </c>
      <c r="BM184" s="27">
        <v>11.48</v>
      </c>
    </row>
    <row r="185" spans="1:65" x14ac:dyDescent="0.2">
      <c r="A185" s="13">
        <v>4221500200</v>
      </c>
      <c r="B185" t="s">
        <v>560</v>
      </c>
      <c r="C185" t="s">
        <v>882</v>
      </c>
      <c r="D185" t="s">
        <v>883</v>
      </c>
      <c r="E185" s="27">
        <v>12.48</v>
      </c>
      <c r="F185" s="27">
        <v>6.14</v>
      </c>
      <c r="G185" s="27">
        <v>4.6500000000000004</v>
      </c>
      <c r="H185" s="27">
        <v>1.49</v>
      </c>
      <c r="I185" s="27">
        <v>1</v>
      </c>
      <c r="J185" s="27">
        <v>2.3199999999999998</v>
      </c>
      <c r="K185" s="27">
        <v>1.85</v>
      </c>
      <c r="L185" s="27">
        <v>1.05</v>
      </c>
      <c r="M185" s="27">
        <v>3.7</v>
      </c>
      <c r="N185" s="27">
        <v>4.2699999999999996</v>
      </c>
      <c r="O185" s="27">
        <v>0.67</v>
      </c>
      <c r="P185" s="27">
        <v>1.78</v>
      </c>
      <c r="Q185" s="27">
        <v>3.07</v>
      </c>
      <c r="R185" s="27">
        <v>3.95</v>
      </c>
      <c r="S185" s="27">
        <v>5.24</v>
      </c>
      <c r="T185" s="27">
        <v>3.13</v>
      </c>
      <c r="U185" s="27">
        <v>4.2</v>
      </c>
      <c r="V185" s="27">
        <v>1.28</v>
      </c>
      <c r="W185" s="27">
        <v>1.72</v>
      </c>
      <c r="X185" s="27">
        <v>1.58</v>
      </c>
      <c r="Y185" s="27">
        <v>20.239999999999998</v>
      </c>
      <c r="Z185" s="27">
        <v>6.15</v>
      </c>
      <c r="AA185" s="27">
        <v>2.78</v>
      </c>
      <c r="AB185" s="27">
        <v>1.47</v>
      </c>
      <c r="AC185" s="27">
        <v>3.15</v>
      </c>
      <c r="AD185" s="27">
        <v>2.13</v>
      </c>
      <c r="AE185" s="29">
        <v>675</v>
      </c>
      <c r="AF185" s="29">
        <v>314800</v>
      </c>
      <c r="AG185" s="25">
        <v>3.4750000000004446</v>
      </c>
      <c r="AH185" s="29">
        <v>1056.9024215908221</v>
      </c>
      <c r="AI185" s="27" t="s">
        <v>869</v>
      </c>
      <c r="AJ185" s="27">
        <v>97.681922499999999</v>
      </c>
      <c r="AK185" s="27">
        <v>95.388860006470736</v>
      </c>
      <c r="AL185" s="27">
        <v>193.07078250647072</v>
      </c>
      <c r="AM185" s="27">
        <v>179.7895</v>
      </c>
      <c r="AN185" s="27">
        <v>51.8</v>
      </c>
      <c r="AO185" s="30">
        <v>3.5329999999999999</v>
      </c>
      <c r="AP185" s="27">
        <v>70</v>
      </c>
      <c r="AQ185" s="27">
        <v>124</v>
      </c>
      <c r="AR185" s="27">
        <v>130</v>
      </c>
      <c r="AS185" s="27">
        <v>9.1</v>
      </c>
      <c r="AT185" s="27">
        <v>347.57</v>
      </c>
      <c r="AU185" s="27">
        <v>5.89</v>
      </c>
      <c r="AV185" s="27">
        <v>10.99</v>
      </c>
      <c r="AW185" s="27">
        <v>4.99</v>
      </c>
      <c r="AX185" s="27">
        <v>25</v>
      </c>
      <c r="AY185" s="27">
        <v>36.5</v>
      </c>
      <c r="AZ185" s="27">
        <v>2.84</v>
      </c>
      <c r="BA185" s="27">
        <v>1.21</v>
      </c>
      <c r="BB185" s="27">
        <v>15.6</v>
      </c>
      <c r="BC185" s="27">
        <v>30.66</v>
      </c>
      <c r="BD185" s="27">
        <v>21.53</v>
      </c>
      <c r="BE185" s="27">
        <v>25.19</v>
      </c>
      <c r="BF185" s="27">
        <v>69.5</v>
      </c>
      <c r="BG185" s="27">
        <v>7.9899999999999993</v>
      </c>
      <c r="BH185" s="27">
        <v>10.119999999999999</v>
      </c>
      <c r="BI185" s="27">
        <v>15</v>
      </c>
      <c r="BJ185" s="27">
        <v>2.63</v>
      </c>
      <c r="BK185" s="27">
        <v>46.5</v>
      </c>
      <c r="BL185" s="27">
        <v>9.99</v>
      </c>
      <c r="BM185" s="27">
        <v>14.49</v>
      </c>
    </row>
    <row r="186" spans="1:65" x14ac:dyDescent="0.2">
      <c r="A186" s="13">
        <v>2026740400</v>
      </c>
      <c r="B186" t="s">
        <v>379</v>
      </c>
      <c r="C186" t="s">
        <v>840</v>
      </c>
      <c r="D186" t="s">
        <v>841</v>
      </c>
      <c r="E186" s="27">
        <v>12.48</v>
      </c>
      <c r="F186" s="27">
        <v>4.99</v>
      </c>
      <c r="G186" s="27">
        <v>4.7</v>
      </c>
      <c r="H186" s="27">
        <v>2.77</v>
      </c>
      <c r="I186" s="27">
        <v>0.95</v>
      </c>
      <c r="J186" s="27">
        <v>1.63</v>
      </c>
      <c r="K186" s="27">
        <v>1.22</v>
      </c>
      <c r="L186" s="27">
        <v>0.94</v>
      </c>
      <c r="M186" s="27">
        <v>3.99</v>
      </c>
      <c r="N186" s="27">
        <v>2.39</v>
      </c>
      <c r="O186" s="27">
        <v>0.54</v>
      </c>
      <c r="P186" s="27">
        <v>1.79</v>
      </c>
      <c r="Q186" s="27">
        <v>3.74</v>
      </c>
      <c r="R186" s="27">
        <v>3.59</v>
      </c>
      <c r="S186" s="27">
        <v>3.81</v>
      </c>
      <c r="T186" s="27">
        <v>1.99</v>
      </c>
      <c r="U186" s="27">
        <v>3.74</v>
      </c>
      <c r="V186" s="27">
        <v>1.22</v>
      </c>
      <c r="W186" s="27">
        <v>1.83</v>
      </c>
      <c r="X186" s="27">
        <v>1.84</v>
      </c>
      <c r="Y186" s="27">
        <v>18.940000000000001</v>
      </c>
      <c r="Z186" s="27">
        <v>3.97</v>
      </c>
      <c r="AA186" s="27">
        <v>2.81</v>
      </c>
      <c r="AB186" s="27">
        <v>0.92</v>
      </c>
      <c r="AC186" s="27">
        <v>2</v>
      </c>
      <c r="AD186" s="27">
        <v>2.13</v>
      </c>
      <c r="AE186" s="29">
        <v>709.17</v>
      </c>
      <c r="AF186" s="29">
        <v>234370</v>
      </c>
      <c r="AG186" s="25">
        <v>3.9999999999999805</v>
      </c>
      <c r="AH186" s="29">
        <v>839.18867098679618</v>
      </c>
      <c r="AI186" s="27" t="s">
        <v>869</v>
      </c>
      <c r="AJ186" s="27">
        <v>92.558048941708606</v>
      </c>
      <c r="AK186" s="27">
        <v>67.554709948438855</v>
      </c>
      <c r="AL186" s="27">
        <v>160.11275889014746</v>
      </c>
      <c r="AM186" s="27">
        <v>198.48750000000001</v>
      </c>
      <c r="AN186" s="27">
        <v>47</v>
      </c>
      <c r="AO186" s="30">
        <v>3.0150000000000001</v>
      </c>
      <c r="AP186" s="27">
        <v>182.25</v>
      </c>
      <c r="AQ186" s="27">
        <v>142.5</v>
      </c>
      <c r="AR186" s="27">
        <v>92</v>
      </c>
      <c r="AS186" s="27">
        <v>9.42</v>
      </c>
      <c r="AT186" s="27">
        <v>477.39</v>
      </c>
      <c r="AU186" s="27">
        <v>4.6900000000000004</v>
      </c>
      <c r="AV186" s="27">
        <v>11.87</v>
      </c>
      <c r="AW186" s="27">
        <v>4.12</v>
      </c>
      <c r="AX186" s="27">
        <v>14.25</v>
      </c>
      <c r="AY186" s="27">
        <v>32</v>
      </c>
      <c r="AZ186" s="27">
        <v>1.82</v>
      </c>
      <c r="BA186" s="27">
        <v>0.99</v>
      </c>
      <c r="BB186" s="27">
        <v>14.94</v>
      </c>
      <c r="BC186" s="27">
        <v>45</v>
      </c>
      <c r="BD186" s="27">
        <v>21.99</v>
      </c>
      <c r="BE186" s="27">
        <v>34.99</v>
      </c>
      <c r="BF186" s="27">
        <v>80</v>
      </c>
      <c r="BG186" s="27">
        <v>4.083333333333333</v>
      </c>
      <c r="BH186" s="27">
        <v>10.39</v>
      </c>
      <c r="BI186" s="27">
        <v>11</v>
      </c>
      <c r="BJ186" s="27">
        <v>4.22</v>
      </c>
      <c r="BK186" s="27">
        <v>50.33</v>
      </c>
      <c r="BL186" s="27">
        <v>8.6999999999999993</v>
      </c>
      <c r="BM186" s="27">
        <v>8.7200000000000006</v>
      </c>
    </row>
    <row r="187" spans="1:65" x14ac:dyDescent="0.2">
      <c r="A187" s="13">
        <v>2038260700</v>
      </c>
      <c r="B187" t="s">
        <v>379</v>
      </c>
      <c r="C187" t="s">
        <v>384</v>
      </c>
      <c r="D187" t="s">
        <v>385</v>
      </c>
      <c r="E187" s="27">
        <v>12.48</v>
      </c>
      <c r="F187" s="27">
        <v>3.91</v>
      </c>
      <c r="G187" s="27">
        <v>4.45</v>
      </c>
      <c r="H187" s="27">
        <v>1.1000000000000001</v>
      </c>
      <c r="I187" s="27">
        <v>1.1000000000000001</v>
      </c>
      <c r="J187" s="27">
        <v>1.28</v>
      </c>
      <c r="K187" s="27">
        <v>1.63</v>
      </c>
      <c r="L187" s="27">
        <v>0.94</v>
      </c>
      <c r="M187" s="27">
        <v>3.99</v>
      </c>
      <c r="N187" s="27">
        <v>3.68</v>
      </c>
      <c r="O187" s="27">
        <v>0.55000000000000004</v>
      </c>
      <c r="P187" s="27">
        <v>1.79</v>
      </c>
      <c r="Q187" s="27">
        <v>4.09</v>
      </c>
      <c r="R187" s="27">
        <v>3.74</v>
      </c>
      <c r="S187" s="27">
        <v>4.47</v>
      </c>
      <c r="T187" s="27">
        <v>1.99</v>
      </c>
      <c r="U187" s="27">
        <v>4.3899999999999997</v>
      </c>
      <c r="V187" s="27">
        <v>1.0900000000000001</v>
      </c>
      <c r="W187" s="27">
        <v>1.83</v>
      </c>
      <c r="X187" s="27">
        <v>1.69</v>
      </c>
      <c r="Y187" s="27">
        <v>21.31</v>
      </c>
      <c r="Z187" s="27">
        <v>3.97</v>
      </c>
      <c r="AA187" s="27">
        <v>3.14</v>
      </c>
      <c r="AB187" s="27">
        <v>0.92</v>
      </c>
      <c r="AC187" s="27">
        <v>2.3199999999999998</v>
      </c>
      <c r="AD187" s="27">
        <v>2.08</v>
      </c>
      <c r="AE187" s="29">
        <v>696</v>
      </c>
      <c r="AF187" s="29">
        <v>311250</v>
      </c>
      <c r="AG187" s="25">
        <v>3.7875000000000729</v>
      </c>
      <c r="AH187" s="29">
        <v>1086.0587590865769</v>
      </c>
      <c r="AI187" s="27" t="s">
        <v>869</v>
      </c>
      <c r="AJ187" s="27">
        <v>91.57919906427945</v>
      </c>
      <c r="AK187" s="27">
        <v>67.005086214026122</v>
      </c>
      <c r="AL187" s="27">
        <v>158.58428527830557</v>
      </c>
      <c r="AM187" s="27">
        <v>199.08750000000001</v>
      </c>
      <c r="AN187" s="27">
        <v>67.98</v>
      </c>
      <c r="AO187" s="30">
        <v>3</v>
      </c>
      <c r="AP187" s="27">
        <v>77</v>
      </c>
      <c r="AQ187" s="27">
        <v>120</v>
      </c>
      <c r="AR187" s="27">
        <v>95.5</v>
      </c>
      <c r="AS187" s="27">
        <v>7.89</v>
      </c>
      <c r="AT187" s="27">
        <v>527.5</v>
      </c>
      <c r="AU187" s="27">
        <v>3.79</v>
      </c>
      <c r="AV187" s="27">
        <v>12.49</v>
      </c>
      <c r="AW187" s="27">
        <v>4.99</v>
      </c>
      <c r="AX187" s="27">
        <v>15.5</v>
      </c>
      <c r="AY187" s="27">
        <v>48</v>
      </c>
      <c r="AZ187" s="27">
        <v>2.4300000000000002</v>
      </c>
      <c r="BA187" s="27">
        <v>0.99</v>
      </c>
      <c r="BB187" s="27">
        <v>10</v>
      </c>
      <c r="BC187" s="27">
        <v>29.99</v>
      </c>
      <c r="BD187" s="27">
        <v>33</v>
      </c>
      <c r="BE187" s="27">
        <v>29.99</v>
      </c>
      <c r="BF187" s="27">
        <v>70</v>
      </c>
      <c r="BG187" s="27">
        <v>15.65</v>
      </c>
      <c r="BH187" s="27">
        <v>6.19</v>
      </c>
      <c r="BI187" s="27">
        <v>10</v>
      </c>
      <c r="BJ187" s="27">
        <v>2.17</v>
      </c>
      <c r="BK187" s="27">
        <v>44</v>
      </c>
      <c r="BL187" s="27">
        <v>9.6199999999999992</v>
      </c>
      <c r="BM187" s="27">
        <v>10.99</v>
      </c>
    </row>
    <row r="188" spans="1:65" x14ac:dyDescent="0.2">
      <c r="A188" s="13">
        <v>5434060550</v>
      </c>
      <c r="B188" t="s">
        <v>703</v>
      </c>
      <c r="C188" t="s">
        <v>704</v>
      </c>
      <c r="D188" t="s">
        <v>705</v>
      </c>
      <c r="E188" s="27">
        <v>12.46</v>
      </c>
      <c r="F188" s="27">
        <v>4.59</v>
      </c>
      <c r="G188" s="27">
        <v>4.5599999999999996</v>
      </c>
      <c r="H188" s="27">
        <v>1.39</v>
      </c>
      <c r="I188" s="27">
        <v>1.01</v>
      </c>
      <c r="J188" s="27">
        <v>1.92</v>
      </c>
      <c r="K188" s="27">
        <v>1.39</v>
      </c>
      <c r="L188" s="27">
        <v>1.03</v>
      </c>
      <c r="M188" s="27">
        <v>3.93</v>
      </c>
      <c r="N188" s="27">
        <v>4.2699999999999996</v>
      </c>
      <c r="O188" s="27">
        <v>0.54</v>
      </c>
      <c r="P188" s="27">
        <v>1.78</v>
      </c>
      <c r="Q188" s="27">
        <v>3.08</v>
      </c>
      <c r="R188" s="27">
        <v>3.94</v>
      </c>
      <c r="S188" s="27">
        <v>4.6100000000000003</v>
      </c>
      <c r="T188" s="27">
        <v>3.07</v>
      </c>
      <c r="U188" s="27">
        <v>3.78</v>
      </c>
      <c r="V188" s="27">
        <v>1.21</v>
      </c>
      <c r="W188" s="27">
        <v>1.75</v>
      </c>
      <c r="X188" s="27">
        <v>1.67</v>
      </c>
      <c r="Y188" s="27">
        <v>19.600000000000001</v>
      </c>
      <c r="Z188" s="27">
        <v>4.8899999999999997</v>
      </c>
      <c r="AA188" s="27">
        <v>2.62</v>
      </c>
      <c r="AB188" s="27">
        <v>1.24</v>
      </c>
      <c r="AC188" s="27">
        <v>3.17</v>
      </c>
      <c r="AD188" s="27">
        <v>2.17</v>
      </c>
      <c r="AE188" s="29">
        <v>835</v>
      </c>
      <c r="AF188" s="29">
        <v>360000</v>
      </c>
      <c r="AG188" s="25">
        <v>4.6875000000000098</v>
      </c>
      <c r="AH188" s="29">
        <v>1398.2942479101343</v>
      </c>
      <c r="AI188" s="27" t="s">
        <v>869</v>
      </c>
      <c r="AJ188" s="27">
        <v>69.190336641666661</v>
      </c>
      <c r="AK188" s="27">
        <v>78.820146558989279</v>
      </c>
      <c r="AL188" s="27">
        <v>148.01048320065593</v>
      </c>
      <c r="AM188" s="27">
        <v>183.48705000000001</v>
      </c>
      <c r="AN188" s="27">
        <v>48.34</v>
      </c>
      <c r="AO188" s="30">
        <v>3.0550000000000002</v>
      </c>
      <c r="AP188" s="27">
        <v>136.04</v>
      </c>
      <c r="AQ188" s="27">
        <v>141.22999999999999</v>
      </c>
      <c r="AR188" s="27">
        <v>102.3</v>
      </c>
      <c r="AS188" s="27">
        <v>9.58</v>
      </c>
      <c r="AT188" s="27">
        <v>415.9</v>
      </c>
      <c r="AU188" s="27">
        <v>5.19</v>
      </c>
      <c r="AV188" s="27">
        <v>10.64</v>
      </c>
      <c r="AW188" s="27">
        <v>4.1500000000000004</v>
      </c>
      <c r="AX188" s="27">
        <v>30</v>
      </c>
      <c r="AY188" s="27">
        <v>40</v>
      </c>
      <c r="AZ188" s="27">
        <v>2.91</v>
      </c>
      <c r="BA188" s="27">
        <v>1.08</v>
      </c>
      <c r="BB188" s="27">
        <v>20.149999999999999</v>
      </c>
      <c r="BC188" s="27">
        <v>31.99</v>
      </c>
      <c r="BD188" s="27">
        <v>33.6</v>
      </c>
      <c r="BE188" s="27">
        <v>26.39</v>
      </c>
      <c r="BF188" s="27">
        <v>65</v>
      </c>
      <c r="BG188" s="27">
        <v>6.666666666666667</v>
      </c>
      <c r="BH188" s="27">
        <v>11.16</v>
      </c>
      <c r="BI188" s="27">
        <v>15</v>
      </c>
      <c r="BJ188" s="27">
        <v>2.29</v>
      </c>
      <c r="BK188" s="27">
        <v>66</v>
      </c>
      <c r="BL188" s="27">
        <v>9.7200000000000006</v>
      </c>
      <c r="BM188" s="27">
        <v>11.03</v>
      </c>
    </row>
    <row r="189" spans="1:65" x14ac:dyDescent="0.2">
      <c r="A189" s="13">
        <v>4818580200</v>
      </c>
      <c r="B189" t="s">
        <v>605</v>
      </c>
      <c r="C189" t="s">
        <v>617</v>
      </c>
      <c r="D189" t="s">
        <v>618</v>
      </c>
      <c r="E189" s="27">
        <v>12.41</v>
      </c>
      <c r="F189" s="27">
        <v>4.3</v>
      </c>
      <c r="G189" s="27">
        <v>3.68</v>
      </c>
      <c r="H189" s="27">
        <v>1.1499999999999999</v>
      </c>
      <c r="I189" s="27">
        <v>1.03</v>
      </c>
      <c r="J189" s="27">
        <v>1.95</v>
      </c>
      <c r="K189" s="27">
        <v>1.62</v>
      </c>
      <c r="L189" s="27">
        <v>0.92</v>
      </c>
      <c r="M189" s="27">
        <v>3.58</v>
      </c>
      <c r="N189" s="27">
        <v>2.85</v>
      </c>
      <c r="O189" s="27">
        <v>0.49</v>
      </c>
      <c r="P189" s="27">
        <v>1.55</v>
      </c>
      <c r="Q189" s="27">
        <v>3.63</v>
      </c>
      <c r="R189" s="27">
        <v>3.2</v>
      </c>
      <c r="S189" s="27">
        <v>4.07</v>
      </c>
      <c r="T189" s="27">
        <v>2.09</v>
      </c>
      <c r="U189" s="27">
        <v>2.96</v>
      </c>
      <c r="V189" s="27">
        <v>1.06</v>
      </c>
      <c r="W189" s="27">
        <v>1.68</v>
      </c>
      <c r="X189" s="27">
        <v>1.52</v>
      </c>
      <c r="Y189" s="27">
        <v>18.420000000000002</v>
      </c>
      <c r="Z189" s="27">
        <v>5.08</v>
      </c>
      <c r="AA189" s="27">
        <v>2.36</v>
      </c>
      <c r="AB189" s="27">
        <v>1.01</v>
      </c>
      <c r="AC189" s="27">
        <v>2.2000000000000002</v>
      </c>
      <c r="AD189" s="27">
        <v>1.78</v>
      </c>
      <c r="AE189" s="29">
        <v>1448</v>
      </c>
      <c r="AF189" s="29">
        <v>318996</v>
      </c>
      <c r="AG189" s="25">
        <v>3.4312500000003245</v>
      </c>
      <c r="AH189" s="29">
        <v>1065.1654491455884</v>
      </c>
      <c r="AI189" s="27" t="s">
        <v>869</v>
      </c>
      <c r="AJ189" s="27">
        <v>128.62752763166665</v>
      </c>
      <c r="AK189" s="27">
        <v>97.519897525496233</v>
      </c>
      <c r="AL189" s="27">
        <v>226.1474251571629</v>
      </c>
      <c r="AM189" s="27">
        <v>189.82140000000001</v>
      </c>
      <c r="AN189" s="27">
        <v>64.5</v>
      </c>
      <c r="AO189" s="30">
        <v>2.5550000000000002</v>
      </c>
      <c r="AP189" s="27">
        <v>115.33</v>
      </c>
      <c r="AQ189" s="27">
        <v>97.5</v>
      </c>
      <c r="AR189" s="27">
        <v>85</v>
      </c>
      <c r="AS189" s="27">
        <v>8.84</v>
      </c>
      <c r="AT189" s="27">
        <v>434.14</v>
      </c>
      <c r="AU189" s="27">
        <v>5.62</v>
      </c>
      <c r="AV189" s="27">
        <v>13.99</v>
      </c>
      <c r="AW189" s="27">
        <v>3.99</v>
      </c>
      <c r="AX189" s="27">
        <v>16</v>
      </c>
      <c r="AY189" s="27">
        <v>47.25</v>
      </c>
      <c r="AZ189" s="27">
        <v>1.92</v>
      </c>
      <c r="BA189" s="27">
        <v>0.95</v>
      </c>
      <c r="BB189" s="27">
        <v>13.06</v>
      </c>
      <c r="BC189" s="27">
        <v>29.16</v>
      </c>
      <c r="BD189" s="27">
        <v>24.99</v>
      </c>
      <c r="BE189" s="27">
        <v>33.24</v>
      </c>
      <c r="BF189" s="27">
        <v>67.5</v>
      </c>
      <c r="BG189" s="27">
        <v>5.0783333333333331</v>
      </c>
      <c r="BH189" s="27">
        <v>8.6</v>
      </c>
      <c r="BI189" s="27">
        <v>15</v>
      </c>
      <c r="BJ189" s="27">
        <v>2.17</v>
      </c>
      <c r="BK189" s="27">
        <v>40</v>
      </c>
      <c r="BL189" s="27">
        <v>9.43</v>
      </c>
      <c r="BM189" s="27">
        <v>7.45</v>
      </c>
    </row>
    <row r="190" spans="1:65" x14ac:dyDescent="0.2">
      <c r="A190" s="13">
        <v>4121660400</v>
      </c>
      <c r="B190" t="s">
        <v>557</v>
      </c>
      <c r="C190" t="s">
        <v>880</v>
      </c>
      <c r="D190" t="s">
        <v>881</v>
      </c>
      <c r="E190" s="27">
        <v>12.37</v>
      </c>
      <c r="F190" s="27">
        <v>5.86</v>
      </c>
      <c r="G190" s="27">
        <v>4.82</v>
      </c>
      <c r="H190" s="27">
        <v>0.89</v>
      </c>
      <c r="I190" s="27">
        <v>1.1299999999999999</v>
      </c>
      <c r="J190" s="27">
        <v>2.71</v>
      </c>
      <c r="K190" s="27">
        <v>2.5099999999999998</v>
      </c>
      <c r="L190" s="27">
        <v>1.01</v>
      </c>
      <c r="M190" s="27">
        <v>4.5</v>
      </c>
      <c r="N190" s="27">
        <v>2.79</v>
      </c>
      <c r="O190" s="27">
        <v>0.72</v>
      </c>
      <c r="P190" s="27">
        <v>1.48</v>
      </c>
      <c r="Q190" s="27">
        <v>3.54</v>
      </c>
      <c r="R190" s="27">
        <v>4.05</v>
      </c>
      <c r="S190" s="27">
        <v>5.98</v>
      </c>
      <c r="T190" s="27">
        <v>3.8</v>
      </c>
      <c r="U190" s="27">
        <v>5.17</v>
      </c>
      <c r="V190" s="27">
        <v>1.38</v>
      </c>
      <c r="W190" s="27">
        <v>2.35</v>
      </c>
      <c r="X190" s="27">
        <v>2.19</v>
      </c>
      <c r="Y190" s="27">
        <v>22.87</v>
      </c>
      <c r="Z190" s="27">
        <v>6.32</v>
      </c>
      <c r="AA190" s="27">
        <v>3.22</v>
      </c>
      <c r="AB190" s="27">
        <v>1.73</v>
      </c>
      <c r="AC190" s="27">
        <v>3.27</v>
      </c>
      <c r="AD190" s="27">
        <v>2.02</v>
      </c>
      <c r="AE190" s="29">
        <v>1495</v>
      </c>
      <c r="AF190" s="29">
        <v>669750</v>
      </c>
      <c r="AG190" s="25">
        <v>4.0153846150000732</v>
      </c>
      <c r="AH190" s="29">
        <v>2402.5740671082658</v>
      </c>
      <c r="AI190" s="27" t="s">
        <v>869</v>
      </c>
      <c r="AJ190" s="27">
        <v>172.94</v>
      </c>
      <c r="AK190" s="27">
        <v>78.540000000000006</v>
      </c>
      <c r="AL190" s="27">
        <v>251.48000000000002</v>
      </c>
      <c r="AM190" s="27">
        <v>173.70060000000001</v>
      </c>
      <c r="AN190" s="27">
        <v>107.99</v>
      </c>
      <c r="AO190" s="30">
        <v>3.9</v>
      </c>
      <c r="AP190" s="27">
        <v>100</v>
      </c>
      <c r="AQ190" s="27">
        <v>105</v>
      </c>
      <c r="AR190" s="27">
        <v>140.69999999999999</v>
      </c>
      <c r="AS190" s="27">
        <v>9.8699999999999992</v>
      </c>
      <c r="AT190" s="27">
        <v>339</v>
      </c>
      <c r="AU190" s="27">
        <v>6</v>
      </c>
      <c r="AV190" s="27">
        <v>12.22</v>
      </c>
      <c r="AW190" s="27">
        <v>3.99</v>
      </c>
      <c r="AX190" s="27">
        <v>30</v>
      </c>
      <c r="AY190" s="27">
        <v>40</v>
      </c>
      <c r="AZ190" s="27">
        <v>2.91</v>
      </c>
      <c r="BA190" s="27">
        <v>1.44</v>
      </c>
      <c r="BB190" s="27">
        <v>22</v>
      </c>
      <c r="BC190" s="27">
        <v>30.66</v>
      </c>
      <c r="BD190" s="27">
        <v>19.09</v>
      </c>
      <c r="BE190" s="27">
        <v>26.23</v>
      </c>
      <c r="BF190" s="27">
        <v>109</v>
      </c>
      <c r="BG190" s="27">
        <v>7.9899999999999993</v>
      </c>
      <c r="BH190" s="27">
        <v>10.53</v>
      </c>
      <c r="BI190" s="27">
        <v>19</v>
      </c>
      <c r="BJ190" s="27">
        <v>2.8</v>
      </c>
      <c r="BK190" s="27">
        <v>59</v>
      </c>
      <c r="BL190" s="27">
        <v>10.33</v>
      </c>
      <c r="BM190" s="27">
        <v>9.73</v>
      </c>
    </row>
    <row r="191" spans="1:65" x14ac:dyDescent="0.2">
      <c r="A191" s="13">
        <v>5140060800</v>
      </c>
      <c r="B191" t="s">
        <v>664</v>
      </c>
      <c r="C191" t="s">
        <v>675</v>
      </c>
      <c r="D191" t="s">
        <v>676</v>
      </c>
      <c r="E191" s="27">
        <v>12.37</v>
      </c>
      <c r="F191" s="27">
        <v>4.74</v>
      </c>
      <c r="G191" s="27">
        <v>4.2699999999999996</v>
      </c>
      <c r="H191" s="27">
        <v>1.1299999999999999</v>
      </c>
      <c r="I191" s="27">
        <v>1.1399999999999999</v>
      </c>
      <c r="J191" s="27">
        <v>2.02</v>
      </c>
      <c r="K191" s="27">
        <v>1.1399999999999999</v>
      </c>
      <c r="L191" s="27">
        <v>0.99</v>
      </c>
      <c r="M191" s="27">
        <v>4.1399999999999997</v>
      </c>
      <c r="N191" s="27">
        <v>3.74</v>
      </c>
      <c r="O191" s="27">
        <v>0.56000000000000005</v>
      </c>
      <c r="P191" s="27">
        <v>1.79</v>
      </c>
      <c r="Q191" s="27">
        <v>3.69</v>
      </c>
      <c r="R191" s="27">
        <v>3.71</v>
      </c>
      <c r="S191" s="27">
        <v>4.04</v>
      </c>
      <c r="T191" s="27">
        <v>1.99</v>
      </c>
      <c r="U191" s="27">
        <v>4.37</v>
      </c>
      <c r="V191" s="27">
        <v>1.19</v>
      </c>
      <c r="W191" s="27">
        <v>1.92</v>
      </c>
      <c r="X191" s="27">
        <v>1.7</v>
      </c>
      <c r="Y191" s="27">
        <v>19.02</v>
      </c>
      <c r="Z191" s="27">
        <v>4.04</v>
      </c>
      <c r="AA191" s="27">
        <v>2.09</v>
      </c>
      <c r="AB191" s="27">
        <v>0.97</v>
      </c>
      <c r="AC191" s="27">
        <v>3.19</v>
      </c>
      <c r="AD191" s="27">
        <v>2.14</v>
      </c>
      <c r="AE191" s="29">
        <v>1298.68</v>
      </c>
      <c r="AF191" s="29">
        <v>376887</v>
      </c>
      <c r="AG191" s="25">
        <v>3.3960000000004062</v>
      </c>
      <c r="AH191" s="29">
        <v>1252.9404949580794</v>
      </c>
      <c r="AI191" s="27" t="s">
        <v>869</v>
      </c>
      <c r="AJ191" s="27">
        <v>95.626916152189949</v>
      </c>
      <c r="AK191" s="27">
        <v>94.930193682232499</v>
      </c>
      <c r="AL191" s="27">
        <v>190.55710983442245</v>
      </c>
      <c r="AM191" s="27">
        <v>182.31704999999999</v>
      </c>
      <c r="AN191" s="27">
        <v>51.3</v>
      </c>
      <c r="AO191" s="30">
        <v>3.0390000000000001</v>
      </c>
      <c r="AP191" s="27">
        <v>112.4</v>
      </c>
      <c r="AQ191" s="27">
        <v>143.86000000000001</v>
      </c>
      <c r="AR191" s="27">
        <v>108</v>
      </c>
      <c r="AS191" s="27">
        <v>9.75</v>
      </c>
      <c r="AT191" s="27">
        <v>410.85</v>
      </c>
      <c r="AU191" s="27">
        <v>5.53</v>
      </c>
      <c r="AV191" s="27">
        <v>10.7</v>
      </c>
      <c r="AW191" s="27">
        <v>4.49</v>
      </c>
      <c r="AX191" s="27">
        <v>22.57</v>
      </c>
      <c r="AY191" s="27">
        <v>44.75</v>
      </c>
      <c r="AZ191" s="27">
        <v>1.9</v>
      </c>
      <c r="BA191" s="27">
        <v>1.03</v>
      </c>
      <c r="BB191" s="27">
        <v>13.07</v>
      </c>
      <c r="BC191" s="27">
        <v>29.43</v>
      </c>
      <c r="BD191" s="27">
        <v>25.84</v>
      </c>
      <c r="BE191" s="27">
        <v>26.84</v>
      </c>
      <c r="BF191" s="27">
        <v>100.42</v>
      </c>
      <c r="BG191" s="27">
        <v>9.74</v>
      </c>
      <c r="BH191" s="27">
        <v>11.84</v>
      </c>
      <c r="BI191" s="27">
        <v>21.5</v>
      </c>
      <c r="BJ191" s="27">
        <v>2.71</v>
      </c>
      <c r="BK191" s="27">
        <v>58.18</v>
      </c>
      <c r="BL191" s="27">
        <v>10.44</v>
      </c>
      <c r="BM191" s="27">
        <v>8.31</v>
      </c>
    </row>
    <row r="192" spans="1:65" x14ac:dyDescent="0.2">
      <c r="A192" s="13">
        <v>4846340940</v>
      </c>
      <c r="B192" t="s">
        <v>605</v>
      </c>
      <c r="C192" t="s">
        <v>646</v>
      </c>
      <c r="D192" t="s">
        <v>647</v>
      </c>
      <c r="E192" s="27">
        <v>12.34</v>
      </c>
      <c r="F192" s="27">
        <v>5.09</v>
      </c>
      <c r="G192" s="27">
        <v>4.42</v>
      </c>
      <c r="H192" s="27">
        <v>1</v>
      </c>
      <c r="I192" s="27">
        <v>0.99</v>
      </c>
      <c r="J192" s="27">
        <v>1.95</v>
      </c>
      <c r="K192" s="27">
        <v>1.59</v>
      </c>
      <c r="L192" s="27">
        <v>0.98</v>
      </c>
      <c r="M192" s="27">
        <v>3.75</v>
      </c>
      <c r="N192" s="27">
        <v>2.84</v>
      </c>
      <c r="O192" s="27">
        <v>0.51</v>
      </c>
      <c r="P192" s="27">
        <v>1.74</v>
      </c>
      <c r="Q192" s="27">
        <v>3.14</v>
      </c>
      <c r="R192" s="27">
        <v>3.51</v>
      </c>
      <c r="S192" s="27">
        <v>4.7</v>
      </c>
      <c r="T192" s="27">
        <v>2.19</v>
      </c>
      <c r="U192" s="27">
        <v>3.93</v>
      </c>
      <c r="V192" s="27">
        <v>1.1299999999999999</v>
      </c>
      <c r="W192" s="27">
        <v>1.61</v>
      </c>
      <c r="X192" s="27">
        <v>1.84</v>
      </c>
      <c r="Y192" s="27">
        <v>18.34</v>
      </c>
      <c r="Z192" s="27">
        <v>4.72</v>
      </c>
      <c r="AA192" s="27">
        <v>2.46</v>
      </c>
      <c r="AB192" s="27">
        <v>1.08</v>
      </c>
      <c r="AC192" s="27">
        <v>2.92</v>
      </c>
      <c r="AD192" s="27">
        <v>2.11</v>
      </c>
      <c r="AE192" s="29">
        <v>1318.88</v>
      </c>
      <c r="AF192" s="29">
        <v>382211</v>
      </c>
      <c r="AG192" s="25">
        <v>3.8749999999999583</v>
      </c>
      <c r="AH192" s="29">
        <v>1347.9733954622739</v>
      </c>
      <c r="AI192" s="27" t="s">
        <v>869</v>
      </c>
      <c r="AJ192" s="27">
        <v>134.58069384375</v>
      </c>
      <c r="AK192" s="27">
        <v>55.504946437176585</v>
      </c>
      <c r="AL192" s="27">
        <v>190.08564028092658</v>
      </c>
      <c r="AM192" s="27">
        <v>189.82140000000001</v>
      </c>
      <c r="AN192" s="27">
        <v>62.5</v>
      </c>
      <c r="AO192" s="30">
        <v>3</v>
      </c>
      <c r="AP192" s="27">
        <v>130</v>
      </c>
      <c r="AQ192" s="27">
        <v>116.67</v>
      </c>
      <c r="AR192" s="27">
        <v>95</v>
      </c>
      <c r="AS192" s="27">
        <v>11.41</v>
      </c>
      <c r="AT192" s="27">
        <v>534.16</v>
      </c>
      <c r="AU192" s="27">
        <v>4.1900000000000004</v>
      </c>
      <c r="AV192" s="27">
        <v>10.39</v>
      </c>
      <c r="AW192" s="27">
        <v>3.99</v>
      </c>
      <c r="AX192" s="27">
        <v>22.4</v>
      </c>
      <c r="AY192" s="27">
        <v>47.5</v>
      </c>
      <c r="AZ192" s="27">
        <v>1.95</v>
      </c>
      <c r="BA192" s="27">
        <v>1.1599999999999999</v>
      </c>
      <c r="BB192" s="27">
        <v>12.44</v>
      </c>
      <c r="BC192" s="27">
        <v>33.99</v>
      </c>
      <c r="BD192" s="27">
        <v>25.75</v>
      </c>
      <c r="BE192" s="27">
        <v>29.61</v>
      </c>
      <c r="BF192" s="27">
        <v>107</v>
      </c>
      <c r="BG192" s="27">
        <v>17.380833333333332</v>
      </c>
      <c r="BH192" s="27">
        <v>9.1999999999999993</v>
      </c>
      <c r="BI192" s="27">
        <v>10.33</v>
      </c>
      <c r="BJ192" s="27">
        <v>2.31</v>
      </c>
      <c r="BK192" s="27">
        <v>55.67</v>
      </c>
      <c r="BL192" s="27">
        <v>10.18</v>
      </c>
      <c r="BM192" s="27">
        <v>7.38</v>
      </c>
    </row>
    <row r="193" spans="1:65" x14ac:dyDescent="0.2">
      <c r="A193" s="13">
        <v>640900720</v>
      </c>
      <c r="B193" t="s">
        <v>235</v>
      </c>
      <c r="C193" t="s">
        <v>877</v>
      </c>
      <c r="D193" t="s">
        <v>241</v>
      </c>
      <c r="E193" s="27">
        <v>12.33</v>
      </c>
      <c r="F193" s="27">
        <v>5.89</v>
      </c>
      <c r="G193" s="27">
        <v>5.03</v>
      </c>
      <c r="H193" s="27">
        <v>1.62</v>
      </c>
      <c r="I193" s="27">
        <v>1.06</v>
      </c>
      <c r="J193" s="27">
        <v>2.82</v>
      </c>
      <c r="K193" s="27">
        <v>3.34</v>
      </c>
      <c r="L193" s="27">
        <v>1.33</v>
      </c>
      <c r="M193" s="27">
        <v>3.67</v>
      </c>
      <c r="N193" s="27">
        <v>4.05</v>
      </c>
      <c r="O193" s="27">
        <v>0.68</v>
      </c>
      <c r="P193" s="27">
        <v>1.63</v>
      </c>
      <c r="Q193" s="27">
        <v>3.27</v>
      </c>
      <c r="R193" s="27">
        <v>4.0599999999999996</v>
      </c>
      <c r="S193" s="27">
        <v>4.8899999999999997</v>
      </c>
      <c r="T193" s="27">
        <v>3.49</v>
      </c>
      <c r="U193" s="27">
        <v>5.15</v>
      </c>
      <c r="V193" s="27">
        <v>1.59</v>
      </c>
      <c r="W193" s="27">
        <v>2.2400000000000002</v>
      </c>
      <c r="X193" s="27">
        <v>2.13</v>
      </c>
      <c r="Y193" s="27">
        <v>18.54</v>
      </c>
      <c r="Z193" s="27">
        <v>6.87</v>
      </c>
      <c r="AA193" s="27">
        <v>3.12</v>
      </c>
      <c r="AB193" s="27">
        <v>1.56</v>
      </c>
      <c r="AC193" s="27">
        <v>3.24</v>
      </c>
      <c r="AD193" s="27">
        <v>1.89</v>
      </c>
      <c r="AE193" s="29">
        <v>2328</v>
      </c>
      <c r="AF193" s="29">
        <v>551502</v>
      </c>
      <c r="AG193" s="25">
        <v>3.5250000000000377</v>
      </c>
      <c r="AH193" s="29">
        <v>1863.1448911314039</v>
      </c>
      <c r="AI193" s="27" t="s">
        <v>869</v>
      </c>
      <c r="AJ193" s="27">
        <v>152.89471466666669</v>
      </c>
      <c r="AK193" s="27">
        <v>45.405381186868681</v>
      </c>
      <c r="AL193" s="27">
        <v>198.30009585353537</v>
      </c>
      <c r="AM193" s="27">
        <v>182.97704999999999</v>
      </c>
      <c r="AN193" s="27">
        <v>45.94</v>
      </c>
      <c r="AO193" s="30">
        <v>4.665</v>
      </c>
      <c r="AP193" s="27">
        <v>145</v>
      </c>
      <c r="AQ193" s="27">
        <v>172.86</v>
      </c>
      <c r="AR193" s="27">
        <v>107.4</v>
      </c>
      <c r="AS193" s="27">
        <v>11.81</v>
      </c>
      <c r="AT193" s="27">
        <v>415.9</v>
      </c>
      <c r="AU193" s="27">
        <v>7.19</v>
      </c>
      <c r="AV193" s="27">
        <v>13.99</v>
      </c>
      <c r="AW193" s="27">
        <v>4.79</v>
      </c>
      <c r="AX193" s="27">
        <v>33</v>
      </c>
      <c r="AY193" s="27">
        <v>55</v>
      </c>
      <c r="AZ193" s="27">
        <v>2.86</v>
      </c>
      <c r="BA193" s="27">
        <v>1.23</v>
      </c>
      <c r="BB193" s="27">
        <v>15</v>
      </c>
      <c r="BC193" s="27">
        <v>34.99</v>
      </c>
      <c r="BD193" s="27">
        <v>33.6</v>
      </c>
      <c r="BE193" s="27">
        <v>29.82</v>
      </c>
      <c r="BF193" s="27">
        <v>79.3</v>
      </c>
      <c r="BG193" s="27">
        <v>15.99</v>
      </c>
      <c r="BH193" s="27">
        <v>11.53</v>
      </c>
      <c r="BI193" s="27">
        <v>26.88</v>
      </c>
      <c r="BJ193" s="27">
        <v>2.5099999999999998</v>
      </c>
      <c r="BK193" s="27">
        <v>40</v>
      </c>
      <c r="BL193" s="27">
        <v>9.51</v>
      </c>
      <c r="BM193" s="27">
        <v>8.66</v>
      </c>
    </row>
    <row r="194" spans="1:65" x14ac:dyDescent="0.2">
      <c r="A194" s="13">
        <v>5132300500</v>
      </c>
      <c r="B194" t="s">
        <v>664</v>
      </c>
      <c r="C194" t="s">
        <v>673</v>
      </c>
      <c r="D194" t="s">
        <v>674</v>
      </c>
      <c r="E194" s="27">
        <v>12.32</v>
      </c>
      <c r="F194" s="27">
        <v>4.82</v>
      </c>
      <c r="G194" s="27">
        <v>4.29</v>
      </c>
      <c r="H194" s="27">
        <v>1.24</v>
      </c>
      <c r="I194" s="27">
        <v>1.06</v>
      </c>
      <c r="J194" s="27">
        <v>1.84</v>
      </c>
      <c r="K194" s="27">
        <v>1.49</v>
      </c>
      <c r="L194" s="27">
        <v>0.99</v>
      </c>
      <c r="M194" s="27">
        <v>3.74</v>
      </c>
      <c r="N194" s="27">
        <v>3.49</v>
      </c>
      <c r="O194" s="27">
        <v>0.5</v>
      </c>
      <c r="P194" s="27">
        <v>1.62</v>
      </c>
      <c r="Q194" s="27">
        <v>3.04</v>
      </c>
      <c r="R194" s="27">
        <v>3.66</v>
      </c>
      <c r="S194" s="27">
        <v>3.87</v>
      </c>
      <c r="T194" s="27">
        <v>3.59</v>
      </c>
      <c r="U194" s="27">
        <v>4.3899999999999997</v>
      </c>
      <c r="V194" s="27">
        <v>1.31</v>
      </c>
      <c r="W194" s="27">
        <v>1.88</v>
      </c>
      <c r="X194" s="27">
        <v>1.62</v>
      </c>
      <c r="Y194" s="27">
        <v>20.2</v>
      </c>
      <c r="Z194" s="27">
        <v>4.24</v>
      </c>
      <c r="AA194" s="27">
        <v>2.57</v>
      </c>
      <c r="AB194" s="27">
        <v>1.02</v>
      </c>
      <c r="AC194" s="27">
        <v>2.56</v>
      </c>
      <c r="AD194" s="27">
        <v>1.55</v>
      </c>
      <c r="AE194" s="29">
        <v>723.33</v>
      </c>
      <c r="AF194" s="29">
        <v>310333</v>
      </c>
      <c r="AG194" s="25">
        <v>3.7166666666667374</v>
      </c>
      <c r="AH194" s="29">
        <v>1073.5027533278831</v>
      </c>
      <c r="AI194" s="27" t="s">
        <v>869</v>
      </c>
      <c r="AJ194" s="27">
        <v>100.6522633353696</v>
      </c>
      <c r="AK194" s="27">
        <v>60.501401947667127</v>
      </c>
      <c r="AL194" s="27">
        <v>161.15366528303673</v>
      </c>
      <c r="AM194" s="27">
        <v>182.31704999999999</v>
      </c>
      <c r="AN194" s="27">
        <v>38.67</v>
      </c>
      <c r="AO194" s="30">
        <v>2.96</v>
      </c>
      <c r="AP194" s="27">
        <v>134</v>
      </c>
      <c r="AQ194" s="27">
        <v>144.5</v>
      </c>
      <c r="AR194" s="27">
        <v>106</v>
      </c>
      <c r="AS194" s="27">
        <v>9.92</v>
      </c>
      <c r="AT194" s="27">
        <v>467.89</v>
      </c>
      <c r="AU194" s="27">
        <v>4.46</v>
      </c>
      <c r="AV194" s="27">
        <v>13.99</v>
      </c>
      <c r="AW194" s="27">
        <v>4.07</v>
      </c>
      <c r="AX194" s="27">
        <v>20.25</v>
      </c>
      <c r="AY194" s="27">
        <v>29</v>
      </c>
      <c r="AZ194" s="27">
        <v>1.78</v>
      </c>
      <c r="BA194" s="27">
        <v>1.02</v>
      </c>
      <c r="BB194" s="27">
        <v>10.5</v>
      </c>
      <c r="BC194" s="27">
        <v>27.5</v>
      </c>
      <c r="BD194" s="27">
        <v>29.9</v>
      </c>
      <c r="BE194" s="27">
        <v>45.75</v>
      </c>
      <c r="BF194" s="27">
        <v>75</v>
      </c>
      <c r="BG194" s="27">
        <v>4.1658333333333335</v>
      </c>
      <c r="BH194" s="27">
        <v>8</v>
      </c>
      <c r="BI194" s="27">
        <v>12.5</v>
      </c>
      <c r="BJ194" s="27">
        <v>2.37</v>
      </c>
      <c r="BK194" s="27">
        <v>46</v>
      </c>
      <c r="BL194" s="27">
        <v>10.49</v>
      </c>
      <c r="BM194" s="27">
        <v>11.08</v>
      </c>
    </row>
    <row r="195" spans="1:65" x14ac:dyDescent="0.2">
      <c r="A195" s="13">
        <v>3130700600</v>
      </c>
      <c r="B195" t="s">
        <v>470</v>
      </c>
      <c r="C195" t="s">
        <v>473</v>
      </c>
      <c r="D195" t="s">
        <v>474</v>
      </c>
      <c r="E195" s="27">
        <v>12.31</v>
      </c>
      <c r="F195" s="27">
        <v>3.91</v>
      </c>
      <c r="G195" s="27">
        <v>4.59</v>
      </c>
      <c r="H195" s="27">
        <v>1.43</v>
      </c>
      <c r="I195" s="27">
        <v>0.94</v>
      </c>
      <c r="J195" s="27">
        <v>2.12</v>
      </c>
      <c r="K195" s="27">
        <v>1.52</v>
      </c>
      <c r="L195" s="27">
        <v>0.99</v>
      </c>
      <c r="M195" s="27">
        <v>3.65</v>
      </c>
      <c r="N195" s="27">
        <v>2.37</v>
      </c>
      <c r="O195" s="27">
        <v>0.55000000000000004</v>
      </c>
      <c r="P195" s="27">
        <v>1.68</v>
      </c>
      <c r="Q195" s="27">
        <v>3.79</v>
      </c>
      <c r="R195" s="27">
        <v>3.31</v>
      </c>
      <c r="S195" s="27">
        <v>4.82</v>
      </c>
      <c r="T195" s="27">
        <v>2.2400000000000002</v>
      </c>
      <c r="U195" s="27">
        <v>3.45</v>
      </c>
      <c r="V195" s="27">
        <v>1.22</v>
      </c>
      <c r="W195" s="27">
        <v>1.8</v>
      </c>
      <c r="X195" s="27">
        <v>2.02</v>
      </c>
      <c r="Y195" s="27">
        <v>19.260000000000002</v>
      </c>
      <c r="Z195" s="27">
        <v>4.55</v>
      </c>
      <c r="AA195" s="27">
        <v>2.54</v>
      </c>
      <c r="AB195" s="27">
        <v>1.03</v>
      </c>
      <c r="AC195" s="27">
        <v>2.93</v>
      </c>
      <c r="AD195" s="27">
        <v>2.31</v>
      </c>
      <c r="AE195" s="29">
        <v>1033.5</v>
      </c>
      <c r="AF195" s="29">
        <v>338441</v>
      </c>
      <c r="AG195" s="25">
        <v>3.7083333333334365</v>
      </c>
      <c r="AH195" s="29">
        <v>1169.5364734619134</v>
      </c>
      <c r="AI195" s="27" t="s">
        <v>869</v>
      </c>
      <c r="AJ195" s="27">
        <v>63.964331588096599</v>
      </c>
      <c r="AK195" s="27">
        <v>56.770989165531603</v>
      </c>
      <c r="AL195" s="27">
        <v>120.7353207536282</v>
      </c>
      <c r="AM195" s="27">
        <v>198.71205</v>
      </c>
      <c r="AN195" s="27">
        <v>57.09</v>
      </c>
      <c r="AO195" s="30">
        <v>3.0840000000000001</v>
      </c>
      <c r="AP195" s="27">
        <v>104.29</v>
      </c>
      <c r="AQ195" s="27">
        <v>167</v>
      </c>
      <c r="AR195" s="27">
        <v>100.4</v>
      </c>
      <c r="AS195" s="27">
        <v>10.42</v>
      </c>
      <c r="AT195" s="27">
        <v>481.6</v>
      </c>
      <c r="AU195" s="27">
        <v>4.57</v>
      </c>
      <c r="AV195" s="27">
        <v>10.69</v>
      </c>
      <c r="AW195" s="27">
        <v>4.0599999999999996</v>
      </c>
      <c r="AX195" s="27">
        <v>24.2</v>
      </c>
      <c r="AY195" s="27">
        <v>35.5</v>
      </c>
      <c r="AZ195" s="27">
        <v>2.4700000000000002</v>
      </c>
      <c r="BA195" s="27">
        <v>1.1200000000000001</v>
      </c>
      <c r="BB195" s="27">
        <v>16.559999999999999</v>
      </c>
      <c r="BC195" s="27">
        <v>52.37</v>
      </c>
      <c r="BD195" s="27">
        <v>32.200000000000003</v>
      </c>
      <c r="BE195" s="27">
        <v>39.25</v>
      </c>
      <c r="BF195" s="27">
        <v>82.2</v>
      </c>
      <c r="BG195" s="27">
        <v>8.7491666666666656</v>
      </c>
      <c r="BH195" s="27">
        <v>13.1</v>
      </c>
      <c r="BI195" s="27">
        <v>17</v>
      </c>
      <c r="BJ195" s="27">
        <v>2.44</v>
      </c>
      <c r="BK195" s="27">
        <v>43.84</v>
      </c>
      <c r="BL195" s="27">
        <v>8.99</v>
      </c>
      <c r="BM195" s="27">
        <v>9.82</v>
      </c>
    </row>
    <row r="196" spans="1:65" x14ac:dyDescent="0.2">
      <c r="A196" s="13">
        <v>4734100640</v>
      </c>
      <c r="B196" t="s">
        <v>587</v>
      </c>
      <c r="C196" t="s">
        <v>600</v>
      </c>
      <c r="D196" t="s">
        <v>601</v>
      </c>
      <c r="E196" s="27">
        <v>12.31</v>
      </c>
      <c r="F196" s="27">
        <v>4.78</v>
      </c>
      <c r="G196" s="27">
        <v>4.79</v>
      </c>
      <c r="H196" s="27">
        <v>1.1000000000000001</v>
      </c>
      <c r="I196" s="27">
        <v>1.03</v>
      </c>
      <c r="J196" s="27">
        <v>2.14</v>
      </c>
      <c r="K196" s="27">
        <v>1.61</v>
      </c>
      <c r="L196" s="27">
        <v>1.1200000000000001</v>
      </c>
      <c r="M196" s="27">
        <v>4.08</v>
      </c>
      <c r="N196" s="27">
        <v>4.68</v>
      </c>
      <c r="O196" s="27">
        <v>0.56999999999999995</v>
      </c>
      <c r="P196" s="27">
        <v>1.88</v>
      </c>
      <c r="Q196" s="27">
        <v>3.82</v>
      </c>
      <c r="R196" s="27">
        <v>3.62</v>
      </c>
      <c r="S196" s="27">
        <v>4.3499999999999996</v>
      </c>
      <c r="T196" s="27">
        <v>2.08</v>
      </c>
      <c r="U196" s="27">
        <v>4.05</v>
      </c>
      <c r="V196" s="27">
        <v>1.28</v>
      </c>
      <c r="W196" s="27">
        <v>1.91</v>
      </c>
      <c r="X196" s="27">
        <v>2.1800000000000002</v>
      </c>
      <c r="Y196" s="27">
        <v>19.079999999999998</v>
      </c>
      <c r="Z196" s="27">
        <v>4.6399999999999997</v>
      </c>
      <c r="AA196" s="27">
        <v>2.9</v>
      </c>
      <c r="AB196" s="27">
        <v>1.26</v>
      </c>
      <c r="AC196" s="27">
        <v>3.09</v>
      </c>
      <c r="AD196" s="27">
        <v>2.08</v>
      </c>
      <c r="AE196" s="29">
        <v>913</v>
      </c>
      <c r="AF196" s="29">
        <v>298635</v>
      </c>
      <c r="AG196" s="25">
        <v>3.4100000000004411</v>
      </c>
      <c r="AH196" s="29">
        <v>994.53495208779975</v>
      </c>
      <c r="AI196" s="27">
        <v>175.44656842966461</v>
      </c>
      <c r="AJ196" s="27" t="s">
        <v>869</v>
      </c>
      <c r="AK196" s="27" t="s">
        <v>869</v>
      </c>
      <c r="AL196" s="27">
        <v>175.44656842966461</v>
      </c>
      <c r="AM196" s="27">
        <v>190.32704999999999</v>
      </c>
      <c r="AN196" s="27">
        <v>32.5</v>
      </c>
      <c r="AO196" s="30">
        <v>3.0649999999999999</v>
      </c>
      <c r="AP196" s="27">
        <v>107</v>
      </c>
      <c r="AQ196" s="27">
        <v>130</v>
      </c>
      <c r="AR196" s="27">
        <v>85.67</v>
      </c>
      <c r="AS196" s="27">
        <v>8.24</v>
      </c>
      <c r="AT196" s="27">
        <v>450.64</v>
      </c>
      <c r="AU196" s="27">
        <v>5.05</v>
      </c>
      <c r="AV196" s="27">
        <v>10.69</v>
      </c>
      <c r="AW196" s="27">
        <v>4.07</v>
      </c>
      <c r="AX196" s="27">
        <v>13.67</v>
      </c>
      <c r="AY196" s="27">
        <v>24</v>
      </c>
      <c r="AZ196" s="27">
        <v>1.58</v>
      </c>
      <c r="BA196" s="27">
        <v>0.99</v>
      </c>
      <c r="BB196" s="27">
        <v>14.1</v>
      </c>
      <c r="BC196" s="27">
        <v>39.729999999999997</v>
      </c>
      <c r="BD196" s="27">
        <v>33.5</v>
      </c>
      <c r="BE196" s="27">
        <v>38.549999999999997</v>
      </c>
      <c r="BF196" s="27">
        <v>117.5</v>
      </c>
      <c r="BG196" s="27">
        <v>9.99</v>
      </c>
      <c r="BH196" s="27">
        <v>12.49</v>
      </c>
      <c r="BI196" s="27">
        <v>6.33</v>
      </c>
      <c r="BJ196" s="27">
        <v>2.4700000000000002</v>
      </c>
      <c r="BK196" s="27">
        <v>74</v>
      </c>
      <c r="BL196" s="27">
        <v>9.98</v>
      </c>
      <c r="BM196" s="27">
        <v>8.86</v>
      </c>
    </row>
    <row r="197" spans="1:65" x14ac:dyDescent="0.2">
      <c r="A197" s="13">
        <v>3125580420</v>
      </c>
      <c r="B197" t="s">
        <v>470</v>
      </c>
      <c r="C197" t="s">
        <v>471</v>
      </c>
      <c r="D197" t="s">
        <v>472</v>
      </c>
      <c r="E197" s="27">
        <v>12.31</v>
      </c>
      <c r="F197" s="27">
        <v>3.31</v>
      </c>
      <c r="G197" s="27">
        <v>4.79</v>
      </c>
      <c r="H197" s="27">
        <v>1.67</v>
      </c>
      <c r="I197" s="27">
        <v>1</v>
      </c>
      <c r="J197" s="27">
        <v>2.16</v>
      </c>
      <c r="K197" s="27">
        <v>1.49</v>
      </c>
      <c r="L197" s="27">
        <v>1.22</v>
      </c>
      <c r="M197" s="27">
        <v>3.75</v>
      </c>
      <c r="N197" s="27">
        <v>3.99</v>
      </c>
      <c r="O197" s="27">
        <v>0.7</v>
      </c>
      <c r="P197" s="27">
        <v>1.78</v>
      </c>
      <c r="Q197" s="27">
        <v>3.48</v>
      </c>
      <c r="R197" s="27">
        <v>3.69</v>
      </c>
      <c r="S197" s="27">
        <v>5.09</v>
      </c>
      <c r="T197" s="27">
        <v>2.4</v>
      </c>
      <c r="U197" s="27">
        <v>4.09</v>
      </c>
      <c r="V197" s="27">
        <v>1.25</v>
      </c>
      <c r="W197" s="27">
        <v>2.0299999999999998</v>
      </c>
      <c r="X197" s="27">
        <v>2.19</v>
      </c>
      <c r="Y197" s="27">
        <v>19.04</v>
      </c>
      <c r="Z197" s="27">
        <v>5.84</v>
      </c>
      <c r="AA197" s="27">
        <v>2.54</v>
      </c>
      <c r="AB197" s="27">
        <v>1.19</v>
      </c>
      <c r="AC197" s="27">
        <v>3.66</v>
      </c>
      <c r="AD197" s="27">
        <v>2.2799999999999998</v>
      </c>
      <c r="AE197" s="29">
        <v>735</v>
      </c>
      <c r="AF197" s="29">
        <v>440000</v>
      </c>
      <c r="AG197" s="25">
        <v>4.1249999999999796</v>
      </c>
      <c r="AH197" s="29">
        <v>1599.3441172434045</v>
      </c>
      <c r="AI197" s="27" t="s">
        <v>869</v>
      </c>
      <c r="AJ197" s="27">
        <v>80.28607999699382</v>
      </c>
      <c r="AK197" s="27">
        <v>39.724738316356159</v>
      </c>
      <c r="AL197" s="27">
        <v>120.01081831334997</v>
      </c>
      <c r="AM197" s="27">
        <v>196.66155000000001</v>
      </c>
      <c r="AN197" s="27">
        <v>55.45</v>
      </c>
      <c r="AO197" s="30">
        <v>3.0630000000000002</v>
      </c>
      <c r="AP197" s="27">
        <v>126.5</v>
      </c>
      <c r="AQ197" s="27">
        <v>138</v>
      </c>
      <c r="AR197" s="27">
        <v>111</v>
      </c>
      <c r="AS197" s="27">
        <v>9</v>
      </c>
      <c r="AT197" s="27">
        <v>525.15</v>
      </c>
      <c r="AU197" s="27">
        <v>4.59</v>
      </c>
      <c r="AV197" s="27">
        <v>10.64</v>
      </c>
      <c r="AW197" s="27">
        <v>3.99</v>
      </c>
      <c r="AX197" s="27">
        <v>15.67</v>
      </c>
      <c r="AY197" s="27">
        <v>25</v>
      </c>
      <c r="AZ197" s="27">
        <v>1.88</v>
      </c>
      <c r="BA197" s="27">
        <v>1.1200000000000001</v>
      </c>
      <c r="BB197" s="27">
        <v>19.670000000000002</v>
      </c>
      <c r="BC197" s="27">
        <v>55</v>
      </c>
      <c r="BD197" s="27">
        <v>22.44</v>
      </c>
      <c r="BE197" s="27">
        <v>45</v>
      </c>
      <c r="BF197" s="27">
        <v>95</v>
      </c>
      <c r="BG197" s="27">
        <v>14.583333333333334</v>
      </c>
      <c r="BH197" s="27">
        <v>8.5</v>
      </c>
      <c r="BI197" s="27">
        <v>10</v>
      </c>
      <c r="BJ197" s="27">
        <v>2.31</v>
      </c>
      <c r="BK197" s="27">
        <v>50</v>
      </c>
      <c r="BL197" s="27">
        <v>9.32</v>
      </c>
      <c r="BM197" s="27">
        <v>7.49</v>
      </c>
    </row>
    <row r="198" spans="1:65" x14ac:dyDescent="0.2">
      <c r="A198" s="13">
        <v>1821780340</v>
      </c>
      <c r="B198" t="s">
        <v>339</v>
      </c>
      <c r="C198" t="s">
        <v>344</v>
      </c>
      <c r="D198" t="s">
        <v>345</v>
      </c>
      <c r="E198" s="27">
        <v>12.3</v>
      </c>
      <c r="F198" s="27">
        <v>4.42</v>
      </c>
      <c r="G198" s="27">
        <v>4.3600000000000003</v>
      </c>
      <c r="H198" s="27">
        <v>1.1299999999999999</v>
      </c>
      <c r="I198" s="27">
        <v>1</v>
      </c>
      <c r="J198" s="27">
        <v>1.76</v>
      </c>
      <c r="K198" s="27">
        <v>1.42</v>
      </c>
      <c r="L198" s="27">
        <v>0.93</v>
      </c>
      <c r="M198" s="27">
        <v>3.49</v>
      </c>
      <c r="N198" s="27">
        <v>3.58</v>
      </c>
      <c r="O198" s="27">
        <v>0.62</v>
      </c>
      <c r="P198" s="27">
        <v>1.78</v>
      </c>
      <c r="Q198" s="27">
        <v>2.96</v>
      </c>
      <c r="R198" s="27">
        <v>3.95</v>
      </c>
      <c r="S198" s="27">
        <v>4.1100000000000003</v>
      </c>
      <c r="T198" s="27">
        <v>2.2999999999999998</v>
      </c>
      <c r="U198" s="27">
        <v>4.07</v>
      </c>
      <c r="V198" s="27">
        <v>1.33</v>
      </c>
      <c r="W198" s="27">
        <v>1.77</v>
      </c>
      <c r="X198" s="27">
        <v>1.6</v>
      </c>
      <c r="Y198" s="27">
        <v>18.809999999999999</v>
      </c>
      <c r="Z198" s="27">
        <v>5.53</v>
      </c>
      <c r="AA198" s="27">
        <v>2.71</v>
      </c>
      <c r="AB198" s="27">
        <v>1.1499999999999999</v>
      </c>
      <c r="AC198" s="27">
        <v>3.13</v>
      </c>
      <c r="AD198" s="27">
        <v>2.12</v>
      </c>
      <c r="AE198" s="29">
        <v>853.63</v>
      </c>
      <c r="AF198" s="29">
        <v>326933</v>
      </c>
      <c r="AG198" s="25">
        <v>3.7187500000001346</v>
      </c>
      <c r="AH198" s="29">
        <v>1131.2146724717761</v>
      </c>
      <c r="AI198" s="27" t="s">
        <v>869</v>
      </c>
      <c r="AJ198" s="27">
        <v>116.11601462500003</v>
      </c>
      <c r="AK198" s="27">
        <v>81.100197809800719</v>
      </c>
      <c r="AL198" s="27">
        <v>197.21621243480075</v>
      </c>
      <c r="AM198" s="27">
        <v>188.8434</v>
      </c>
      <c r="AN198" s="27">
        <v>49.6</v>
      </c>
      <c r="AO198" s="30">
        <v>3.222</v>
      </c>
      <c r="AP198" s="27">
        <v>97.43</v>
      </c>
      <c r="AQ198" s="27">
        <v>107.21</v>
      </c>
      <c r="AR198" s="27">
        <v>101.34</v>
      </c>
      <c r="AS198" s="27">
        <v>10.09</v>
      </c>
      <c r="AT198" s="27">
        <v>438.94</v>
      </c>
      <c r="AU198" s="27">
        <v>5.89</v>
      </c>
      <c r="AV198" s="27">
        <v>9.9700000000000006</v>
      </c>
      <c r="AW198" s="27">
        <v>3.99</v>
      </c>
      <c r="AX198" s="27">
        <v>26.5</v>
      </c>
      <c r="AY198" s="27">
        <v>37</v>
      </c>
      <c r="AZ198" s="27">
        <v>2.82</v>
      </c>
      <c r="BA198" s="27">
        <v>0.97</v>
      </c>
      <c r="BB198" s="27">
        <v>16.75</v>
      </c>
      <c r="BC198" s="27">
        <v>22</v>
      </c>
      <c r="BD198" s="27">
        <v>21.99</v>
      </c>
      <c r="BE198" s="27">
        <v>32.99</v>
      </c>
      <c r="BF198" s="27">
        <v>98.37</v>
      </c>
      <c r="BG198" s="27">
        <v>4.666666666666667</v>
      </c>
      <c r="BH198" s="27">
        <v>11.67</v>
      </c>
      <c r="BI198" s="27">
        <v>15</v>
      </c>
      <c r="BJ198" s="27">
        <v>2.37</v>
      </c>
      <c r="BK198" s="27">
        <v>58.24</v>
      </c>
      <c r="BL198" s="27">
        <v>8.3699999999999992</v>
      </c>
      <c r="BM198" s="27">
        <v>10.39</v>
      </c>
    </row>
    <row r="199" spans="1:65" x14ac:dyDescent="0.2">
      <c r="A199" s="13">
        <v>2619804400</v>
      </c>
      <c r="B199" t="s">
        <v>427</v>
      </c>
      <c r="C199" t="s">
        <v>428</v>
      </c>
      <c r="D199" t="s">
        <v>429</v>
      </c>
      <c r="E199" s="27">
        <v>12.29</v>
      </c>
      <c r="F199" s="27">
        <v>5.74</v>
      </c>
      <c r="G199" s="27">
        <v>4.59</v>
      </c>
      <c r="H199" s="27">
        <v>1.4</v>
      </c>
      <c r="I199" s="27">
        <v>1</v>
      </c>
      <c r="J199" s="27">
        <v>1.91</v>
      </c>
      <c r="K199" s="27">
        <v>1.78</v>
      </c>
      <c r="L199" s="27">
        <v>1</v>
      </c>
      <c r="M199" s="27">
        <v>4.04</v>
      </c>
      <c r="N199" s="27">
        <v>4.49</v>
      </c>
      <c r="O199" s="27">
        <v>0.55000000000000004</v>
      </c>
      <c r="P199" s="27">
        <v>1.79</v>
      </c>
      <c r="Q199" s="27">
        <v>4.24</v>
      </c>
      <c r="R199" s="27">
        <v>3.44</v>
      </c>
      <c r="S199" s="27">
        <v>3.99</v>
      </c>
      <c r="T199" s="27">
        <v>3.24</v>
      </c>
      <c r="U199" s="27">
        <v>4.59</v>
      </c>
      <c r="V199" s="27">
        <v>1.23</v>
      </c>
      <c r="W199" s="27">
        <v>1.89</v>
      </c>
      <c r="X199" s="27">
        <v>1.69</v>
      </c>
      <c r="Y199" s="27">
        <v>20.91</v>
      </c>
      <c r="Z199" s="27">
        <v>3.99</v>
      </c>
      <c r="AA199" s="27">
        <v>3.19</v>
      </c>
      <c r="AB199" s="27">
        <v>0.9</v>
      </c>
      <c r="AC199" s="27">
        <v>3.69</v>
      </c>
      <c r="AD199" s="27">
        <v>2.09</v>
      </c>
      <c r="AE199" s="29">
        <v>1409.6</v>
      </c>
      <c r="AF199" s="29">
        <v>459451</v>
      </c>
      <c r="AG199" s="25">
        <v>3.7740000000001785</v>
      </c>
      <c r="AH199" s="29">
        <v>1600.538320101422</v>
      </c>
      <c r="AI199" s="27" t="s">
        <v>869</v>
      </c>
      <c r="AJ199" s="27">
        <v>100.01915415833332</v>
      </c>
      <c r="AK199" s="27">
        <v>70.44921547222792</v>
      </c>
      <c r="AL199" s="27">
        <v>170.46836963056126</v>
      </c>
      <c r="AM199" s="27">
        <v>183.41775000000001</v>
      </c>
      <c r="AN199" s="27">
        <v>59.87</v>
      </c>
      <c r="AO199" s="30">
        <v>3.1760000000000002</v>
      </c>
      <c r="AP199" s="27">
        <v>84</v>
      </c>
      <c r="AQ199" s="27">
        <v>115.8</v>
      </c>
      <c r="AR199" s="27">
        <v>104.6</v>
      </c>
      <c r="AS199" s="27">
        <v>9.49</v>
      </c>
      <c r="AT199" s="27">
        <v>499.1</v>
      </c>
      <c r="AU199" s="27">
        <v>4.95</v>
      </c>
      <c r="AV199" s="27">
        <v>10.99</v>
      </c>
      <c r="AW199" s="27">
        <v>4.5199999999999996</v>
      </c>
      <c r="AX199" s="27">
        <v>21.5</v>
      </c>
      <c r="AY199" s="27">
        <v>56</v>
      </c>
      <c r="AZ199" s="27">
        <v>2.94</v>
      </c>
      <c r="BA199" s="27">
        <v>1</v>
      </c>
      <c r="BB199" s="27">
        <v>15.74</v>
      </c>
      <c r="BC199" s="27">
        <v>41.1</v>
      </c>
      <c r="BD199" s="27">
        <v>43.2</v>
      </c>
      <c r="BE199" s="27">
        <v>39.47</v>
      </c>
      <c r="BF199" s="27">
        <v>80.5</v>
      </c>
      <c r="BG199" s="27">
        <v>9.99</v>
      </c>
      <c r="BH199" s="27">
        <v>11.05</v>
      </c>
      <c r="BI199" s="27">
        <v>20.6</v>
      </c>
      <c r="BJ199" s="27">
        <v>2.91</v>
      </c>
      <c r="BK199" s="27">
        <v>57.92</v>
      </c>
      <c r="BL199" s="27">
        <v>9.24</v>
      </c>
      <c r="BM199" s="27">
        <v>12.79</v>
      </c>
    </row>
    <row r="200" spans="1:65" x14ac:dyDescent="0.2">
      <c r="A200" s="13">
        <v>1919780330</v>
      </c>
      <c r="B200" t="s">
        <v>360</v>
      </c>
      <c r="C200" t="s">
        <v>838</v>
      </c>
      <c r="D200" t="s">
        <v>839</v>
      </c>
      <c r="E200" s="27">
        <v>12.28</v>
      </c>
      <c r="F200" s="27">
        <v>3.48</v>
      </c>
      <c r="G200" s="27">
        <v>4.82</v>
      </c>
      <c r="H200" s="27">
        <v>2.35</v>
      </c>
      <c r="I200" s="27">
        <v>1.01</v>
      </c>
      <c r="J200" s="27">
        <v>2.54</v>
      </c>
      <c r="K200" s="27">
        <v>1.95</v>
      </c>
      <c r="L200" s="27">
        <v>0.99</v>
      </c>
      <c r="M200" s="27">
        <v>4.0999999999999996</v>
      </c>
      <c r="N200" s="27">
        <v>3.05</v>
      </c>
      <c r="O200" s="27">
        <v>0.59</v>
      </c>
      <c r="P200" s="27">
        <v>1.8</v>
      </c>
      <c r="Q200" s="27">
        <v>4.0199999999999996</v>
      </c>
      <c r="R200" s="27">
        <v>3.62</v>
      </c>
      <c r="S200" s="27">
        <v>4.92</v>
      </c>
      <c r="T200" s="27">
        <v>2.4500000000000002</v>
      </c>
      <c r="U200" s="27">
        <v>4.5999999999999996</v>
      </c>
      <c r="V200" s="27">
        <v>1.23</v>
      </c>
      <c r="W200" s="27">
        <v>1.8</v>
      </c>
      <c r="X200" s="27">
        <v>2.16</v>
      </c>
      <c r="Y200" s="27">
        <v>19.489999999999998</v>
      </c>
      <c r="Z200" s="27">
        <v>5.24</v>
      </c>
      <c r="AA200" s="27">
        <v>2.78</v>
      </c>
      <c r="AB200" s="27">
        <v>1.4</v>
      </c>
      <c r="AC200" s="27">
        <v>2.14</v>
      </c>
      <c r="AD200" s="27">
        <v>2.2599999999999998</v>
      </c>
      <c r="AE200" s="29">
        <v>721</v>
      </c>
      <c r="AF200" s="29">
        <v>318899</v>
      </c>
      <c r="AG200" s="25">
        <v>3.6250000000002087</v>
      </c>
      <c r="AH200" s="29">
        <v>1090.7572812267952</v>
      </c>
      <c r="AI200" s="27" t="s">
        <v>869</v>
      </c>
      <c r="AJ200" s="27">
        <v>80.131263654612539</v>
      </c>
      <c r="AK200" s="27">
        <v>48.559767189066271</v>
      </c>
      <c r="AL200" s="27">
        <v>128.69103084367882</v>
      </c>
      <c r="AM200" s="27">
        <v>185.16705000000002</v>
      </c>
      <c r="AN200" s="27">
        <v>59.47</v>
      </c>
      <c r="AO200" s="30">
        <v>2.8929999999999998</v>
      </c>
      <c r="AP200" s="27">
        <v>114.5</v>
      </c>
      <c r="AQ200" s="27">
        <v>130.25</v>
      </c>
      <c r="AR200" s="27">
        <v>87.57</v>
      </c>
      <c r="AS200" s="27">
        <v>8.99</v>
      </c>
      <c r="AT200" s="27">
        <v>480.66</v>
      </c>
      <c r="AU200" s="27">
        <v>4.58</v>
      </c>
      <c r="AV200" s="27">
        <v>10.74</v>
      </c>
      <c r="AW200" s="27">
        <v>4.18</v>
      </c>
      <c r="AX200" s="27">
        <v>20.2</v>
      </c>
      <c r="AY200" s="27">
        <v>38.67</v>
      </c>
      <c r="AZ200" s="27">
        <v>2</v>
      </c>
      <c r="BA200" s="27">
        <v>1.1000000000000001</v>
      </c>
      <c r="BB200" s="27">
        <v>14.21</v>
      </c>
      <c r="BC200" s="27">
        <v>35.85</v>
      </c>
      <c r="BD200" s="27">
        <v>30.28</v>
      </c>
      <c r="BE200" s="27">
        <v>33.83</v>
      </c>
      <c r="BF200" s="27">
        <v>83.78</v>
      </c>
      <c r="BG200" s="27">
        <v>11.99</v>
      </c>
      <c r="BH200" s="27">
        <v>9.4</v>
      </c>
      <c r="BI200" s="27">
        <v>21.6</v>
      </c>
      <c r="BJ200" s="27">
        <v>2.4500000000000002</v>
      </c>
      <c r="BK200" s="27">
        <v>44.79</v>
      </c>
      <c r="BL200" s="27">
        <v>9.92</v>
      </c>
      <c r="BM200" s="27">
        <v>8.17</v>
      </c>
    </row>
    <row r="201" spans="1:65" x14ac:dyDescent="0.2">
      <c r="A201" s="13">
        <v>1237860640</v>
      </c>
      <c r="B201" t="s">
        <v>272</v>
      </c>
      <c r="C201" t="s">
        <v>288</v>
      </c>
      <c r="D201" t="s">
        <v>289</v>
      </c>
      <c r="E201" s="27">
        <v>12.26</v>
      </c>
      <c r="F201" s="27">
        <v>5.93</v>
      </c>
      <c r="G201" s="27">
        <v>4.4000000000000004</v>
      </c>
      <c r="H201" s="27">
        <v>1.26</v>
      </c>
      <c r="I201" s="27">
        <v>1</v>
      </c>
      <c r="J201" s="27">
        <v>3.2</v>
      </c>
      <c r="K201" s="27">
        <v>2.2999999999999998</v>
      </c>
      <c r="L201" s="27">
        <v>0.88</v>
      </c>
      <c r="M201" s="27">
        <v>3.47</v>
      </c>
      <c r="N201" s="27">
        <v>4.09</v>
      </c>
      <c r="O201" s="27">
        <v>0.68</v>
      </c>
      <c r="P201" s="27">
        <v>1.78</v>
      </c>
      <c r="Q201" s="27">
        <v>3.3</v>
      </c>
      <c r="R201" s="27">
        <v>3.94</v>
      </c>
      <c r="S201" s="27">
        <v>5.22</v>
      </c>
      <c r="T201" s="27">
        <v>2.8</v>
      </c>
      <c r="U201" s="27">
        <v>3.84</v>
      </c>
      <c r="V201" s="27">
        <v>1.39</v>
      </c>
      <c r="W201" s="27">
        <v>1.76</v>
      </c>
      <c r="X201" s="27">
        <v>1.57</v>
      </c>
      <c r="Y201" s="27">
        <v>19.489999999999998</v>
      </c>
      <c r="Z201" s="27">
        <v>5.5</v>
      </c>
      <c r="AA201" s="27">
        <v>2.56</v>
      </c>
      <c r="AB201" s="27">
        <v>1.47</v>
      </c>
      <c r="AC201" s="27">
        <v>3.09</v>
      </c>
      <c r="AD201" s="27">
        <v>2.1</v>
      </c>
      <c r="AE201" s="29">
        <v>1380.57</v>
      </c>
      <c r="AF201" s="29">
        <v>373727</v>
      </c>
      <c r="AG201" s="25">
        <v>3.60833333300006</v>
      </c>
      <c r="AH201" s="29">
        <v>1275.6622071910278</v>
      </c>
      <c r="AI201" s="27" t="s">
        <v>869</v>
      </c>
      <c r="AJ201" s="27">
        <v>131.8921564</v>
      </c>
      <c r="AK201" s="27">
        <v>94.919877503832979</v>
      </c>
      <c r="AL201" s="27">
        <v>226.81203390383297</v>
      </c>
      <c r="AM201" s="27">
        <v>193.11705000000001</v>
      </c>
      <c r="AN201" s="27">
        <v>40.98</v>
      </c>
      <c r="AO201" s="30">
        <v>3.1339999999999999</v>
      </c>
      <c r="AP201" s="27">
        <v>75.760000000000005</v>
      </c>
      <c r="AQ201" s="27">
        <v>104.29</v>
      </c>
      <c r="AR201" s="27">
        <v>101.9</v>
      </c>
      <c r="AS201" s="27">
        <v>9</v>
      </c>
      <c r="AT201" s="27">
        <v>444.67</v>
      </c>
      <c r="AU201" s="27">
        <v>5.86</v>
      </c>
      <c r="AV201" s="27">
        <v>10.39</v>
      </c>
      <c r="AW201" s="27">
        <v>3.99</v>
      </c>
      <c r="AX201" s="27">
        <v>25</v>
      </c>
      <c r="AY201" s="27">
        <v>48</v>
      </c>
      <c r="AZ201" s="27">
        <v>2.79</v>
      </c>
      <c r="BA201" s="27">
        <v>0.95</v>
      </c>
      <c r="BB201" s="27">
        <v>14.5</v>
      </c>
      <c r="BC201" s="27">
        <v>27.12</v>
      </c>
      <c r="BD201" s="27">
        <v>28.7</v>
      </c>
      <c r="BE201" s="27">
        <v>34.99</v>
      </c>
      <c r="BF201" s="27">
        <v>74.7</v>
      </c>
      <c r="BG201" s="27">
        <v>9.99</v>
      </c>
      <c r="BH201" s="27">
        <v>12.89</v>
      </c>
      <c r="BI201" s="27">
        <v>15</v>
      </c>
      <c r="BJ201" s="27">
        <v>2.37</v>
      </c>
      <c r="BK201" s="27">
        <v>46</v>
      </c>
      <c r="BL201" s="27">
        <v>9.48</v>
      </c>
      <c r="BM201" s="27">
        <v>8.98</v>
      </c>
    </row>
    <row r="202" spans="1:65" x14ac:dyDescent="0.2">
      <c r="A202" s="13">
        <v>4833260700</v>
      </c>
      <c r="B202" t="s">
        <v>605</v>
      </c>
      <c r="C202" t="s">
        <v>636</v>
      </c>
      <c r="D202" t="s">
        <v>637</v>
      </c>
      <c r="E202" s="27">
        <v>12.26</v>
      </c>
      <c r="F202" s="27">
        <v>4.43</v>
      </c>
      <c r="G202" s="27">
        <v>3.85</v>
      </c>
      <c r="H202" s="27">
        <v>1</v>
      </c>
      <c r="I202" s="27">
        <v>1.03</v>
      </c>
      <c r="J202" s="27">
        <v>1.89</v>
      </c>
      <c r="K202" s="27">
        <v>1.45</v>
      </c>
      <c r="L202" s="27">
        <v>1.0900000000000001</v>
      </c>
      <c r="M202" s="27">
        <v>3.68</v>
      </c>
      <c r="N202" s="27">
        <v>1.96</v>
      </c>
      <c r="O202" s="27">
        <v>0.47</v>
      </c>
      <c r="P202" s="27">
        <v>1.73</v>
      </c>
      <c r="Q202" s="27">
        <v>2.08</v>
      </c>
      <c r="R202" s="27">
        <v>3.63</v>
      </c>
      <c r="S202" s="27">
        <v>4.45</v>
      </c>
      <c r="T202" s="27">
        <v>2.2999999999999998</v>
      </c>
      <c r="U202" s="27">
        <v>3.48</v>
      </c>
      <c r="V202" s="27">
        <v>1.01</v>
      </c>
      <c r="W202" s="27">
        <v>1.85</v>
      </c>
      <c r="X202" s="27">
        <v>1.56</v>
      </c>
      <c r="Y202" s="27">
        <v>17.559999999999999</v>
      </c>
      <c r="Z202" s="27">
        <v>4.16</v>
      </c>
      <c r="AA202" s="27">
        <v>2.77</v>
      </c>
      <c r="AB202" s="27">
        <v>1.49</v>
      </c>
      <c r="AC202" s="27">
        <v>2.82</v>
      </c>
      <c r="AD202" s="27">
        <v>2.06</v>
      </c>
      <c r="AE202" s="29">
        <v>820</v>
      </c>
      <c r="AF202" s="29">
        <v>364358</v>
      </c>
      <c r="AG202" s="25">
        <v>4.2083333330000237</v>
      </c>
      <c r="AH202" s="29">
        <v>1337.6593594620979</v>
      </c>
      <c r="AI202" s="27" t="s">
        <v>869</v>
      </c>
      <c r="AJ202" s="27">
        <v>118.11331846208333</v>
      </c>
      <c r="AK202" s="27">
        <v>40.980615770343945</v>
      </c>
      <c r="AL202" s="27">
        <v>159.09393423242727</v>
      </c>
      <c r="AM202" s="27">
        <v>188.69640000000001</v>
      </c>
      <c r="AN202" s="27">
        <v>56</v>
      </c>
      <c r="AO202" s="30">
        <v>2.91</v>
      </c>
      <c r="AP202" s="27">
        <v>109.5</v>
      </c>
      <c r="AQ202" s="27">
        <v>115</v>
      </c>
      <c r="AR202" s="27">
        <v>115</v>
      </c>
      <c r="AS202" s="27">
        <v>8.7200000000000006</v>
      </c>
      <c r="AT202" s="27">
        <v>371.02</v>
      </c>
      <c r="AU202" s="27">
        <v>4.8</v>
      </c>
      <c r="AV202" s="27">
        <v>13.99</v>
      </c>
      <c r="AW202" s="27">
        <v>3.99</v>
      </c>
      <c r="AX202" s="27">
        <v>27</v>
      </c>
      <c r="AY202" s="27">
        <v>40</v>
      </c>
      <c r="AZ202" s="27">
        <v>2.02</v>
      </c>
      <c r="BA202" s="27">
        <v>0.95</v>
      </c>
      <c r="BB202" s="27">
        <v>18</v>
      </c>
      <c r="BC202" s="27">
        <v>23.42</v>
      </c>
      <c r="BD202" s="27">
        <v>30.5</v>
      </c>
      <c r="BE202" s="27">
        <v>25.25</v>
      </c>
      <c r="BF202" s="27">
        <v>101.67</v>
      </c>
      <c r="BG202" s="27">
        <v>9.9500000000000011</v>
      </c>
      <c r="BH202" s="27">
        <v>10.49</v>
      </c>
      <c r="BI202" s="27">
        <v>16</v>
      </c>
      <c r="BJ202" s="27">
        <v>2.17</v>
      </c>
      <c r="BK202" s="27">
        <v>57.5</v>
      </c>
      <c r="BL202" s="27">
        <v>9.8800000000000008</v>
      </c>
      <c r="BM202" s="27">
        <v>7.34</v>
      </c>
    </row>
    <row r="203" spans="1:65" x14ac:dyDescent="0.2">
      <c r="A203" s="13">
        <v>633700540</v>
      </c>
      <c r="B203" t="s">
        <v>235</v>
      </c>
      <c r="C203" t="s">
        <v>829</v>
      </c>
      <c r="D203" t="s">
        <v>830</v>
      </c>
      <c r="E203" s="27">
        <v>12.25</v>
      </c>
      <c r="F203" s="27">
        <v>5.03</v>
      </c>
      <c r="G203" s="27">
        <v>4.3499999999999996</v>
      </c>
      <c r="H203" s="27">
        <v>1.8</v>
      </c>
      <c r="I203" s="27">
        <v>1.1100000000000001</v>
      </c>
      <c r="J203" s="27">
        <v>2.46</v>
      </c>
      <c r="K203" s="27">
        <v>3.29</v>
      </c>
      <c r="L203" s="27">
        <v>1.18</v>
      </c>
      <c r="M203" s="27">
        <v>4.3899999999999997</v>
      </c>
      <c r="N203" s="27">
        <v>2.95</v>
      </c>
      <c r="O203" s="27">
        <v>0.65</v>
      </c>
      <c r="P203" s="27">
        <v>1.8</v>
      </c>
      <c r="Q203" s="27">
        <v>3.54</v>
      </c>
      <c r="R203" s="27">
        <v>3.92</v>
      </c>
      <c r="S203" s="27">
        <v>5.6</v>
      </c>
      <c r="T203" s="27">
        <v>3.86</v>
      </c>
      <c r="U203" s="27">
        <v>4.99</v>
      </c>
      <c r="V203" s="27">
        <v>1.56</v>
      </c>
      <c r="W203" s="27">
        <v>2.2200000000000002</v>
      </c>
      <c r="X203" s="27">
        <v>1.93</v>
      </c>
      <c r="Y203" s="27">
        <v>20.32</v>
      </c>
      <c r="Z203" s="27">
        <v>5.42</v>
      </c>
      <c r="AA203" s="27">
        <v>3.24</v>
      </c>
      <c r="AB203" s="27">
        <v>1.72</v>
      </c>
      <c r="AC203" s="27">
        <v>3.28</v>
      </c>
      <c r="AD203" s="27">
        <v>2.0699999999999998</v>
      </c>
      <c r="AE203" s="29">
        <v>1859.3</v>
      </c>
      <c r="AF203" s="29">
        <v>644785</v>
      </c>
      <c r="AG203" s="25">
        <v>3.5250000000000274</v>
      </c>
      <c r="AH203" s="29">
        <v>2178.2838115331601</v>
      </c>
      <c r="AI203" s="27" t="s">
        <v>869</v>
      </c>
      <c r="AJ203" s="27">
        <v>249.59307199999998</v>
      </c>
      <c r="AK203" s="27">
        <v>62.127785833333327</v>
      </c>
      <c r="AL203" s="27">
        <v>311.7208578333333</v>
      </c>
      <c r="AM203" s="27">
        <v>172.47704999999999</v>
      </c>
      <c r="AN203" s="27">
        <v>75.5</v>
      </c>
      <c r="AO203" s="30">
        <v>4.1900000000000004</v>
      </c>
      <c r="AP203" s="27">
        <v>86.33</v>
      </c>
      <c r="AQ203" s="27">
        <v>102</v>
      </c>
      <c r="AR203" s="27">
        <v>119.5</v>
      </c>
      <c r="AS203" s="27">
        <v>8.99</v>
      </c>
      <c r="AT203" s="27">
        <v>311.27</v>
      </c>
      <c r="AU203" s="27">
        <v>3.79</v>
      </c>
      <c r="AV203" s="27">
        <v>13.34</v>
      </c>
      <c r="AW203" s="27">
        <v>4.74</v>
      </c>
      <c r="AX203" s="27">
        <v>20</v>
      </c>
      <c r="AY203" s="27">
        <v>21.67</v>
      </c>
      <c r="AZ203" s="27">
        <v>3.07</v>
      </c>
      <c r="BA203" s="27">
        <v>1.84</v>
      </c>
      <c r="BB203" s="27">
        <v>22.44</v>
      </c>
      <c r="BC203" s="27">
        <v>24.77</v>
      </c>
      <c r="BD203" s="27">
        <v>16.329999999999998</v>
      </c>
      <c r="BE203" s="27">
        <v>34.79</v>
      </c>
      <c r="BF203" s="27">
        <v>70</v>
      </c>
      <c r="BG203" s="27">
        <v>12.589166666666666</v>
      </c>
      <c r="BH203" s="27">
        <v>11.88</v>
      </c>
      <c r="BI203" s="27">
        <v>16.5</v>
      </c>
      <c r="BJ203" s="27">
        <v>3.45</v>
      </c>
      <c r="BK203" s="27">
        <v>58.33</v>
      </c>
      <c r="BL203" s="27">
        <v>9.6199999999999992</v>
      </c>
      <c r="BM203" s="27">
        <v>5.59</v>
      </c>
    </row>
    <row r="204" spans="1:65" x14ac:dyDescent="0.2">
      <c r="A204" s="13">
        <v>522220300</v>
      </c>
      <c r="B204" t="s">
        <v>225</v>
      </c>
      <c r="C204" t="s">
        <v>226</v>
      </c>
      <c r="D204" t="s">
        <v>227</v>
      </c>
      <c r="E204" s="27">
        <v>12.25</v>
      </c>
      <c r="F204" s="27">
        <v>6.05</v>
      </c>
      <c r="G204" s="27">
        <v>4.25</v>
      </c>
      <c r="H204" s="27">
        <v>0.89</v>
      </c>
      <c r="I204" s="27">
        <v>1</v>
      </c>
      <c r="J204" s="27">
        <v>1.99</v>
      </c>
      <c r="K204" s="27">
        <v>1.58</v>
      </c>
      <c r="L204" s="27">
        <v>0.92</v>
      </c>
      <c r="M204" s="27">
        <v>3.3</v>
      </c>
      <c r="N204" s="27">
        <v>3.91</v>
      </c>
      <c r="O204" s="27">
        <v>0.48</v>
      </c>
      <c r="P204" s="27">
        <v>1.78</v>
      </c>
      <c r="Q204" s="27">
        <v>3.07</v>
      </c>
      <c r="R204" s="27">
        <v>3.96</v>
      </c>
      <c r="S204" s="27">
        <v>5.29</v>
      </c>
      <c r="T204" s="27">
        <v>2.94</v>
      </c>
      <c r="U204" s="27">
        <v>3.9</v>
      </c>
      <c r="V204" s="27">
        <v>1.36</v>
      </c>
      <c r="W204" s="27">
        <v>1.76</v>
      </c>
      <c r="X204" s="27">
        <v>1.63</v>
      </c>
      <c r="Y204" s="27">
        <v>19.21</v>
      </c>
      <c r="Z204" s="27">
        <v>5.53</v>
      </c>
      <c r="AA204" s="27">
        <v>2.5499999999999998</v>
      </c>
      <c r="AB204" s="27">
        <v>1.19</v>
      </c>
      <c r="AC204" s="27">
        <v>3.11</v>
      </c>
      <c r="AD204" s="27">
        <v>2.12</v>
      </c>
      <c r="AE204" s="29">
        <v>872.5</v>
      </c>
      <c r="AF204" s="29">
        <v>345000</v>
      </c>
      <c r="AG204" s="25">
        <v>3.7250000000002226</v>
      </c>
      <c r="AH204" s="29">
        <v>1194.6439428411845</v>
      </c>
      <c r="AI204" s="27" t="s">
        <v>869</v>
      </c>
      <c r="AJ204" s="27">
        <v>78.91265734652454</v>
      </c>
      <c r="AK204" s="27">
        <v>72.375723975001605</v>
      </c>
      <c r="AL204" s="27">
        <v>151.28838132152615</v>
      </c>
      <c r="AM204" s="27">
        <v>203.14755</v>
      </c>
      <c r="AN204" s="27">
        <v>78.33</v>
      </c>
      <c r="AO204" s="30">
        <v>2.9169999999999998</v>
      </c>
      <c r="AP204" s="27">
        <v>77.5</v>
      </c>
      <c r="AQ204" s="27">
        <v>90</v>
      </c>
      <c r="AR204" s="27">
        <v>77.33</v>
      </c>
      <c r="AS204" s="27">
        <v>9.0299999999999994</v>
      </c>
      <c r="AT204" s="27">
        <v>345.5</v>
      </c>
      <c r="AU204" s="27">
        <v>5.71</v>
      </c>
      <c r="AV204" s="27">
        <v>9.99</v>
      </c>
      <c r="AW204" s="27">
        <v>4.49</v>
      </c>
      <c r="AX204" s="27">
        <v>25</v>
      </c>
      <c r="AY204" s="27">
        <v>50</v>
      </c>
      <c r="AZ204" s="27">
        <v>2.82</v>
      </c>
      <c r="BA204" s="27">
        <v>0.96</v>
      </c>
      <c r="BB204" s="27">
        <v>16.170000000000002</v>
      </c>
      <c r="BC204" s="27">
        <v>27.99</v>
      </c>
      <c r="BD204" s="27">
        <v>19.989999999999998</v>
      </c>
      <c r="BE204" s="27">
        <v>24.46</v>
      </c>
      <c r="BF204" s="27">
        <v>69.5</v>
      </c>
      <c r="BG204" s="27">
        <v>34</v>
      </c>
      <c r="BH204" s="27">
        <v>12.07</v>
      </c>
      <c r="BI204" s="27">
        <v>13</v>
      </c>
      <c r="BJ204" s="27">
        <v>2.0499999999999998</v>
      </c>
      <c r="BK204" s="27">
        <v>65.5</v>
      </c>
      <c r="BL204" s="27">
        <v>9.3800000000000008</v>
      </c>
      <c r="BM204" s="27">
        <v>11.52</v>
      </c>
    </row>
    <row r="205" spans="1:65" x14ac:dyDescent="0.2">
      <c r="A205" s="13">
        <v>4138900600</v>
      </c>
      <c r="B205" t="s">
        <v>557</v>
      </c>
      <c r="C205" t="s">
        <v>558</v>
      </c>
      <c r="D205" t="s">
        <v>559</v>
      </c>
      <c r="E205" s="27">
        <v>12.23</v>
      </c>
      <c r="F205" s="27">
        <v>5.17</v>
      </c>
      <c r="G205" s="27">
        <v>4.83</v>
      </c>
      <c r="H205" s="27">
        <v>1.59</v>
      </c>
      <c r="I205" s="27">
        <v>1.1499999999999999</v>
      </c>
      <c r="J205" s="27">
        <v>2.71</v>
      </c>
      <c r="K205" s="27">
        <v>1.95</v>
      </c>
      <c r="L205" s="27">
        <v>1.03</v>
      </c>
      <c r="M205" s="27">
        <v>4.62</v>
      </c>
      <c r="N205" s="27">
        <v>2.84</v>
      </c>
      <c r="O205" s="27">
        <v>0.72</v>
      </c>
      <c r="P205" s="27">
        <v>1.5</v>
      </c>
      <c r="Q205" s="27">
        <v>3.57</v>
      </c>
      <c r="R205" s="27">
        <v>4.01</v>
      </c>
      <c r="S205" s="27">
        <v>6.16</v>
      </c>
      <c r="T205" s="27">
        <v>3.37</v>
      </c>
      <c r="U205" s="27">
        <v>5.41</v>
      </c>
      <c r="V205" s="27">
        <v>1.4</v>
      </c>
      <c r="W205" s="27">
        <v>2.31</v>
      </c>
      <c r="X205" s="27">
        <v>2.25</v>
      </c>
      <c r="Y205" s="27">
        <v>18.350000000000001</v>
      </c>
      <c r="Z205" s="27">
        <v>5.69</v>
      </c>
      <c r="AA205" s="27">
        <v>3.15</v>
      </c>
      <c r="AB205" s="27">
        <v>1.8</v>
      </c>
      <c r="AC205" s="27">
        <v>3.35</v>
      </c>
      <c r="AD205" s="27">
        <v>2.0699999999999998</v>
      </c>
      <c r="AE205" s="29">
        <v>2617.88</v>
      </c>
      <c r="AF205" s="29">
        <v>649633</v>
      </c>
      <c r="AG205" s="25">
        <v>4.0153846150000758</v>
      </c>
      <c r="AH205" s="29">
        <v>2330.4089569805815</v>
      </c>
      <c r="AI205" s="27" t="s">
        <v>869</v>
      </c>
      <c r="AJ205" s="27">
        <v>80.121721683333348</v>
      </c>
      <c r="AK205" s="27">
        <v>78.541335488502753</v>
      </c>
      <c r="AL205" s="27">
        <v>158.6630571718361</v>
      </c>
      <c r="AM205" s="27">
        <v>180.9006</v>
      </c>
      <c r="AN205" s="27">
        <v>68.400000000000006</v>
      </c>
      <c r="AO205" s="30">
        <v>3.88</v>
      </c>
      <c r="AP205" s="27">
        <v>123.13</v>
      </c>
      <c r="AQ205" s="27">
        <v>134.34</v>
      </c>
      <c r="AR205" s="27">
        <v>106.4</v>
      </c>
      <c r="AS205" s="27">
        <v>10</v>
      </c>
      <c r="AT205" s="27">
        <v>455.64</v>
      </c>
      <c r="AU205" s="27">
        <v>6.3</v>
      </c>
      <c r="AV205" s="27">
        <v>12.22</v>
      </c>
      <c r="AW205" s="27">
        <v>4.6500000000000004</v>
      </c>
      <c r="AX205" s="27">
        <v>40</v>
      </c>
      <c r="AY205" s="27">
        <v>60</v>
      </c>
      <c r="AZ205" s="27">
        <v>2.95</v>
      </c>
      <c r="BA205" s="27">
        <v>1.37</v>
      </c>
      <c r="BB205" s="27">
        <v>16.5</v>
      </c>
      <c r="BC205" s="27">
        <v>34.99</v>
      </c>
      <c r="BD205" s="27">
        <v>19.989999999999998</v>
      </c>
      <c r="BE205" s="27">
        <v>29.99</v>
      </c>
      <c r="BF205" s="27">
        <v>83.49</v>
      </c>
      <c r="BG205" s="27">
        <v>8.25</v>
      </c>
      <c r="BH205" s="27">
        <v>13.5</v>
      </c>
      <c r="BI205" s="27">
        <v>18.5</v>
      </c>
      <c r="BJ205" s="27">
        <v>3.84</v>
      </c>
      <c r="BK205" s="27">
        <v>75.75</v>
      </c>
      <c r="BL205" s="27">
        <v>10.42</v>
      </c>
      <c r="BM205" s="27">
        <v>8.4499999999999993</v>
      </c>
    </row>
    <row r="206" spans="1:65" x14ac:dyDescent="0.2">
      <c r="A206" s="13">
        <v>4916260300</v>
      </c>
      <c r="B206" t="s">
        <v>652</v>
      </c>
      <c r="C206" t="s">
        <v>653</v>
      </c>
      <c r="D206" t="s">
        <v>654</v>
      </c>
      <c r="E206" s="27">
        <v>12.22</v>
      </c>
      <c r="F206" s="27">
        <v>5.09</v>
      </c>
      <c r="G206" s="27">
        <v>4.79</v>
      </c>
      <c r="H206" s="27">
        <v>1.77</v>
      </c>
      <c r="I206" s="27">
        <v>1.1299999999999999</v>
      </c>
      <c r="J206" s="27">
        <v>1.96</v>
      </c>
      <c r="K206" s="27">
        <v>1.68</v>
      </c>
      <c r="L206" s="27">
        <v>0.99</v>
      </c>
      <c r="M206" s="27">
        <v>4.1900000000000004</v>
      </c>
      <c r="N206" s="27">
        <v>2.58</v>
      </c>
      <c r="O206" s="27">
        <v>0.66</v>
      </c>
      <c r="P206" s="27">
        <v>1.79</v>
      </c>
      <c r="Q206" s="27">
        <v>3.66</v>
      </c>
      <c r="R206" s="27">
        <v>4.0199999999999996</v>
      </c>
      <c r="S206" s="27">
        <v>4.75</v>
      </c>
      <c r="T206" s="27">
        <v>2.35</v>
      </c>
      <c r="U206" s="27">
        <v>4.72</v>
      </c>
      <c r="V206" s="27">
        <v>1.22</v>
      </c>
      <c r="W206" s="27">
        <v>1.81</v>
      </c>
      <c r="X206" s="27">
        <v>1.84</v>
      </c>
      <c r="Y206" s="27">
        <v>24.22</v>
      </c>
      <c r="Z206" s="27">
        <v>5.31</v>
      </c>
      <c r="AA206" s="27">
        <v>3.07</v>
      </c>
      <c r="AB206" s="27">
        <v>0.92</v>
      </c>
      <c r="AC206" s="27">
        <v>2.76</v>
      </c>
      <c r="AD206" s="27">
        <v>2.29</v>
      </c>
      <c r="AE206" s="29">
        <v>900</v>
      </c>
      <c r="AF206" s="29">
        <v>462798</v>
      </c>
      <c r="AG206" s="25">
        <v>3.625000000000314</v>
      </c>
      <c r="AH206" s="29">
        <v>1582.9472285494935</v>
      </c>
      <c r="AI206" s="27" t="s">
        <v>869</v>
      </c>
      <c r="AJ206" s="27">
        <v>121.81494003623746</v>
      </c>
      <c r="AK206" s="27">
        <v>43.74014082331022</v>
      </c>
      <c r="AL206" s="27">
        <v>165.55508085954767</v>
      </c>
      <c r="AM206" s="27">
        <v>190.14765</v>
      </c>
      <c r="AN206" s="27">
        <v>51.97</v>
      </c>
      <c r="AO206" s="30">
        <v>3.444</v>
      </c>
      <c r="AP206" s="27">
        <v>112.5</v>
      </c>
      <c r="AQ206" s="27">
        <v>100.33</v>
      </c>
      <c r="AR206" s="27">
        <v>86</v>
      </c>
      <c r="AS206" s="27">
        <v>9.8699999999999992</v>
      </c>
      <c r="AT206" s="27">
        <v>465.73</v>
      </c>
      <c r="AU206" s="27">
        <v>5.09</v>
      </c>
      <c r="AV206" s="27">
        <v>10.74</v>
      </c>
      <c r="AW206" s="27">
        <v>4.49</v>
      </c>
      <c r="AX206" s="27">
        <v>20.329999999999998</v>
      </c>
      <c r="AY206" s="27">
        <v>29.29</v>
      </c>
      <c r="AZ206" s="27">
        <v>2.21</v>
      </c>
      <c r="BA206" s="27">
        <v>1.1000000000000001</v>
      </c>
      <c r="BB206" s="27">
        <v>15.4</v>
      </c>
      <c r="BC206" s="27">
        <v>41.99</v>
      </c>
      <c r="BD206" s="27">
        <v>35.97</v>
      </c>
      <c r="BE206" s="27">
        <v>51.33</v>
      </c>
      <c r="BF206" s="27">
        <v>73.33</v>
      </c>
      <c r="BG206" s="27">
        <v>12.5</v>
      </c>
      <c r="BH206" s="27">
        <v>11.63</v>
      </c>
      <c r="BI206" s="27">
        <v>14</v>
      </c>
      <c r="BJ206" s="27">
        <v>3.08</v>
      </c>
      <c r="BK206" s="27">
        <v>46.83</v>
      </c>
      <c r="BL206" s="27">
        <v>10.98</v>
      </c>
      <c r="BM206" s="27">
        <v>15.75</v>
      </c>
    </row>
    <row r="207" spans="1:65" x14ac:dyDescent="0.2">
      <c r="A207" s="13">
        <v>1943580759</v>
      </c>
      <c r="B207" t="s">
        <v>360</v>
      </c>
      <c r="C207" t="s">
        <v>375</v>
      </c>
      <c r="D207" t="s">
        <v>376</v>
      </c>
      <c r="E207" s="27">
        <v>12.19</v>
      </c>
      <c r="F207" s="27">
        <v>6.09</v>
      </c>
      <c r="G207" s="27">
        <v>4.58</v>
      </c>
      <c r="H207" s="27">
        <v>1.08</v>
      </c>
      <c r="I207" s="27">
        <v>0.99</v>
      </c>
      <c r="J207" s="27">
        <v>2.23</v>
      </c>
      <c r="K207" s="27">
        <v>2.08</v>
      </c>
      <c r="L207" s="27">
        <v>1.01</v>
      </c>
      <c r="M207" s="27">
        <v>3.63</v>
      </c>
      <c r="N207" s="27">
        <v>3.27</v>
      </c>
      <c r="O207" s="27">
        <v>0.72</v>
      </c>
      <c r="P207" s="27">
        <v>1.48</v>
      </c>
      <c r="Q207" s="27">
        <v>3.07</v>
      </c>
      <c r="R207" s="27">
        <v>3.93</v>
      </c>
      <c r="S207" s="27">
        <v>5.27</v>
      </c>
      <c r="T207" s="27">
        <v>2.9</v>
      </c>
      <c r="U207" s="27">
        <v>4.16</v>
      </c>
      <c r="V207" s="27">
        <v>1.28</v>
      </c>
      <c r="W207" s="27">
        <v>1.82</v>
      </c>
      <c r="X207" s="27">
        <v>1.72</v>
      </c>
      <c r="Y207" s="27">
        <v>18.010000000000002</v>
      </c>
      <c r="Z207" s="27">
        <v>4.87</v>
      </c>
      <c r="AA207" s="27">
        <v>2.59</v>
      </c>
      <c r="AB207" s="27">
        <v>1.3</v>
      </c>
      <c r="AC207" s="27">
        <v>3.18</v>
      </c>
      <c r="AD207" s="27">
        <v>2.15</v>
      </c>
      <c r="AE207" s="29">
        <v>1097.5</v>
      </c>
      <c r="AF207" s="29">
        <v>286786</v>
      </c>
      <c r="AG207" s="25">
        <v>3.7000000000002031</v>
      </c>
      <c r="AH207" s="29">
        <v>990.02037039839649</v>
      </c>
      <c r="AI207" s="27" t="s">
        <v>869</v>
      </c>
      <c r="AJ207" s="27">
        <v>82.143844404485478</v>
      </c>
      <c r="AK207" s="27">
        <v>51.941147342423569</v>
      </c>
      <c r="AL207" s="27">
        <v>134.08499174690905</v>
      </c>
      <c r="AM207" s="27">
        <v>185.16705000000002</v>
      </c>
      <c r="AN207" s="27">
        <v>43</v>
      </c>
      <c r="AO207" s="30">
        <v>3.1349999999999998</v>
      </c>
      <c r="AP207" s="27">
        <v>102.5</v>
      </c>
      <c r="AQ207" s="27">
        <v>140.22</v>
      </c>
      <c r="AR207" s="27">
        <v>113.8</v>
      </c>
      <c r="AS207" s="27">
        <v>9.6</v>
      </c>
      <c r="AT207" s="27">
        <v>468.82</v>
      </c>
      <c r="AU207" s="27">
        <v>4.59</v>
      </c>
      <c r="AV207" s="27">
        <v>10.49</v>
      </c>
      <c r="AW207" s="27">
        <v>4.29</v>
      </c>
      <c r="AX207" s="27">
        <v>16.82</v>
      </c>
      <c r="AY207" s="27">
        <v>17.95</v>
      </c>
      <c r="AZ207" s="27">
        <v>2.86</v>
      </c>
      <c r="BA207" s="27">
        <v>1.2</v>
      </c>
      <c r="BB207" s="27">
        <v>16</v>
      </c>
      <c r="BC207" s="27">
        <v>34.99</v>
      </c>
      <c r="BD207" s="27">
        <v>19.989999999999998</v>
      </c>
      <c r="BE207" s="27">
        <v>35.200000000000003</v>
      </c>
      <c r="BF207" s="27">
        <v>97.09</v>
      </c>
      <c r="BG207" s="27">
        <v>10.99</v>
      </c>
      <c r="BH207" s="27">
        <v>8.56</v>
      </c>
      <c r="BI207" s="27">
        <v>10</v>
      </c>
      <c r="BJ207" s="27">
        <v>2.37</v>
      </c>
      <c r="BK207" s="27">
        <v>42.71</v>
      </c>
      <c r="BL207" s="27">
        <v>9.1300000000000008</v>
      </c>
      <c r="BM207" s="27">
        <v>10.31</v>
      </c>
    </row>
    <row r="208" spans="1:65" x14ac:dyDescent="0.2">
      <c r="A208" s="13">
        <v>4728940500</v>
      </c>
      <c r="B208" t="s">
        <v>587</v>
      </c>
      <c r="C208" t="s">
        <v>596</v>
      </c>
      <c r="D208" t="s">
        <v>597</v>
      </c>
      <c r="E208" s="27">
        <v>12.18</v>
      </c>
      <c r="F208" s="27">
        <v>4.41</v>
      </c>
      <c r="G208" s="27">
        <v>4.5199999999999996</v>
      </c>
      <c r="H208" s="27">
        <v>1.06</v>
      </c>
      <c r="I208" s="27">
        <v>0.85</v>
      </c>
      <c r="J208" s="27">
        <v>2.13</v>
      </c>
      <c r="K208" s="27">
        <v>1.77</v>
      </c>
      <c r="L208" s="27">
        <v>1.02</v>
      </c>
      <c r="M208" s="27">
        <v>3.78</v>
      </c>
      <c r="N208" s="27">
        <v>3.08</v>
      </c>
      <c r="O208" s="27">
        <v>0.59</v>
      </c>
      <c r="P208" s="27">
        <v>1.68</v>
      </c>
      <c r="Q208" s="27">
        <v>3.68</v>
      </c>
      <c r="R208" s="27">
        <v>3.31</v>
      </c>
      <c r="S208" s="27">
        <v>3.65</v>
      </c>
      <c r="T208" s="27">
        <v>2.0099999999999998</v>
      </c>
      <c r="U208" s="27">
        <v>3.7</v>
      </c>
      <c r="V208" s="27">
        <v>1.1499999999999999</v>
      </c>
      <c r="W208" s="27">
        <v>1.77</v>
      </c>
      <c r="X208" s="27">
        <v>1.66</v>
      </c>
      <c r="Y208" s="27">
        <v>19.78</v>
      </c>
      <c r="Z208" s="27">
        <v>4.0599999999999996</v>
      </c>
      <c r="AA208" s="27">
        <v>2.39</v>
      </c>
      <c r="AB208" s="27">
        <v>0.85</v>
      </c>
      <c r="AC208" s="27">
        <v>2.99</v>
      </c>
      <c r="AD208" s="27">
        <v>1.78</v>
      </c>
      <c r="AE208" s="29">
        <v>850.8</v>
      </c>
      <c r="AF208" s="29">
        <v>327029</v>
      </c>
      <c r="AG208" s="25">
        <v>3.4100000000002648</v>
      </c>
      <c r="AH208" s="29">
        <v>1089.0946166601836</v>
      </c>
      <c r="AI208" s="27" t="s">
        <v>869</v>
      </c>
      <c r="AJ208" s="27">
        <v>95.717973333333347</v>
      </c>
      <c r="AK208" s="27">
        <v>74.684946225100333</v>
      </c>
      <c r="AL208" s="27">
        <v>170.40291955843367</v>
      </c>
      <c r="AM208" s="27">
        <v>189.30705</v>
      </c>
      <c r="AN208" s="27">
        <v>40</v>
      </c>
      <c r="AO208" s="30">
        <v>2.9289999999999998</v>
      </c>
      <c r="AP208" s="27">
        <v>91</v>
      </c>
      <c r="AQ208" s="27">
        <v>112</v>
      </c>
      <c r="AR208" s="27">
        <v>91.6</v>
      </c>
      <c r="AS208" s="27">
        <v>9.48</v>
      </c>
      <c r="AT208" s="27">
        <v>510.1</v>
      </c>
      <c r="AU208" s="27">
        <v>4.29</v>
      </c>
      <c r="AV208" s="27">
        <v>10.99</v>
      </c>
      <c r="AW208" s="27">
        <v>3.99</v>
      </c>
      <c r="AX208" s="27">
        <v>16</v>
      </c>
      <c r="AY208" s="27">
        <v>37.799999999999997</v>
      </c>
      <c r="AZ208" s="27">
        <v>1.36</v>
      </c>
      <c r="BA208" s="27">
        <v>0.94</v>
      </c>
      <c r="BB208" s="27">
        <v>15.45</v>
      </c>
      <c r="BC208" s="27">
        <v>34.6</v>
      </c>
      <c r="BD208" s="27">
        <v>27.49</v>
      </c>
      <c r="BE208" s="27">
        <v>33.520000000000003</v>
      </c>
      <c r="BF208" s="27">
        <v>65.39</v>
      </c>
      <c r="BG208" s="27">
        <v>14.99</v>
      </c>
      <c r="BH208" s="27">
        <v>10.9</v>
      </c>
      <c r="BI208" s="27">
        <v>21.4</v>
      </c>
      <c r="BJ208" s="27">
        <v>2.36</v>
      </c>
      <c r="BK208" s="27">
        <v>39.4</v>
      </c>
      <c r="BL208" s="27">
        <v>9.98</v>
      </c>
      <c r="BM208" s="27">
        <v>6.83</v>
      </c>
    </row>
    <row r="209" spans="1:65" x14ac:dyDescent="0.2">
      <c r="A209" s="13">
        <v>7241980700</v>
      </c>
      <c r="B209" t="s">
        <v>724</v>
      </c>
      <c r="C209" t="s">
        <v>896</v>
      </c>
      <c r="D209" t="s">
        <v>897</v>
      </c>
      <c r="E209" s="27">
        <v>12.17</v>
      </c>
      <c r="F209" s="27">
        <v>4.83</v>
      </c>
      <c r="G209" s="27">
        <v>4.8</v>
      </c>
      <c r="H209" s="27">
        <v>1.56</v>
      </c>
      <c r="I209" s="27">
        <v>1.1599999999999999</v>
      </c>
      <c r="J209" s="27">
        <v>3.45</v>
      </c>
      <c r="K209" s="27">
        <v>2.2200000000000002</v>
      </c>
      <c r="L209" s="27">
        <v>2.77</v>
      </c>
      <c r="M209" s="27">
        <v>5.07</v>
      </c>
      <c r="N209" s="27">
        <v>3.57</v>
      </c>
      <c r="O209" s="27">
        <v>0.86</v>
      </c>
      <c r="P209" s="27">
        <v>2.44</v>
      </c>
      <c r="Q209" s="27">
        <v>3.77</v>
      </c>
      <c r="R209" s="27">
        <v>4.67</v>
      </c>
      <c r="S209" s="27">
        <v>4.75</v>
      </c>
      <c r="T209" s="27">
        <v>3.93</v>
      </c>
      <c r="U209" s="27">
        <v>4.43</v>
      </c>
      <c r="V209" s="27">
        <v>1.86</v>
      </c>
      <c r="W209" s="27">
        <v>2.4700000000000002</v>
      </c>
      <c r="X209" s="27">
        <v>2.46</v>
      </c>
      <c r="Y209" s="27">
        <v>25.81</v>
      </c>
      <c r="Z209" s="27">
        <v>5.18</v>
      </c>
      <c r="AA209" s="27">
        <v>4.54</v>
      </c>
      <c r="AB209" s="27">
        <v>1.89</v>
      </c>
      <c r="AC209" s="27">
        <v>3.31</v>
      </c>
      <c r="AD209" s="27">
        <v>1.17</v>
      </c>
      <c r="AE209" s="29">
        <v>1081.25</v>
      </c>
      <c r="AF209" s="29">
        <v>340335</v>
      </c>
      <c r="AG209" s="25">
        <v>3.4200000000001221</v>
      </c>
      <c r="AH209" s="29">
        <v>1134.823922202786</v>
      </c>
      <c r="AI209" s="27">
        <v>369.29445106937033</v>
      </c>
      <c r="AJ209" s="27" t="s">
        <v>869</v>
      </c>
      <c r="AK209" s="27" t="s">
        <v>869</v>
      </c>
      <c r="AL209" s="27">
        <v>369.29445106937033</v>
      </c>
      <c r="AM209" s="27">
        <v>192.42705000000001</v>
      </c>
      <c r="AN209" s="27">
        <v>34.979999999999997</v>
      </c>
      <c r="AO209" s="30">
        <v>3.383</v>
      </c>
      <c r="AP209" s="27">
        <v>50.86</v>
      </c>
      <c r="AQ209" s="27">
        <v>37.14</v>
      </c>
      <c r="AR209" s="27">
        <v>75.83</v>
      </c>
      <c r="AS209" s="27">
        <v>11.02</v>
      </c>
      <c r="AT209" s="27">
        <v>607.5</v>
      </c>
      <c r="AU209" s="27">
        <v>3.99</v>
      </c>
      <c r="AV209" s="27">
        <v>11.56</v>
      </c>
      <c r="AW209" s="27">
        <v>5.42</v>
      </c>
      <c r="AX209" s="27">
        <v>21.67</v>
      </c>
      <c r="AY209" s="27">
        <v>59.7</v>
      </c>
      <c r="AZ209" s="27">
        <v>2.25</v>
      </c>
      <c r="BA209" s="27">
        <v>1.51</v>
      </c>
      <c r="BB209" s="27">
        <v>10.050000000000001</v>
      </c>
      <c r="BC209" s="27">
        <v>52.56</v>
      </c>
      <c r="BD209" s="27">
        <v>38.4</v>
      </c>
      <c r="BE209" s="27">
        <v>35.74</v>
      </c>
      <c r="BF209" s="27">
        <v>50.71</v>
      </c>
      <c r="BG209" s="27">
        <v>6.9899999999999993</v>
      </c>
      <c r="BH209" s="27">
        <v>8.39</v>
      </c>
      <c r="BI209" s="27">
        <v>18.670000000000002</v>
      </c>
      <c r="BJ209" s="27">
        <v>4.72</v>
      </c>
      <c r="BK209" s="27">
        <v>29.85</v>
      </c>
      <c r="BL209" s="27">
        <v>9.77</v>
      </c>
      <c r="BM209" s="27">
        <v>10.68</v>
      </c>
    </row>
    <row r="210" spans="1:65" x14ac:dyDescent="0.2">
      <c r="A210" s="13">
        <v>3720500300</v>
      </c>
      <c r="B210" t="s">
        <v>507</v>
      </c>
      <c r="C210" t="s">
        <v>513</v>
      </c>
      <c r="D210" t="s">
        <v>514</v>
      </c>
      <c r="E210" s="27">
        <v>12.17</v>
      </c>
      <c r="F210" s="27">
        <v>6.23</v>
      </c>
      <c r="G210" s="27">
        <v>4.3</v>
      </c>
      <c r="H210" s="27">
        <v>1.69</v>
      </c>
      <c r="I210" s="27">
        <v>1.01</v>
      </c>
      <c r="J210" s="27">
        <v>1.98</v>
      </c>
      <c r="K210" s="27">
        <v>1.74</v>
      </c>
      <c r="L210" s="27">
        <v>0.96</v>
      </c>
      <c r="M210" s="27">
        <v>3.65</v>
      </c>
      <c r="N210" s="27">
        <v>3.52</v>
      </c>
      <c r="O210" s="27">
        <v>0.65</v>
      </c>
      <c r="P210" s="27">
        <v>1.78</v>
      </c>
      <c r="Q210" s="27">
        <v>3.31</v>
      </c>
      <c r="R210" s="27">
        <v>3.89</v>
      </c>
      <c r="S210" s="27">
        <v>4.3</v>
      </c>
      <c r="T210" s="27">
        <v>3.15</v>
      </c>
      <c r="U210" s="27">
        <v>4.09</v>
      </c>
      <c r="V210" s="27">
        <v>1.37</v>
      </c>
      <c r="W210" s="27">
        <v>1.88</v>
      </c>
      <c r="X210" s="27">
        <v>1.6</v>
      </c>
      <c r="Y210" s="27">
        <v>17.46</v>
      </c>
      <c r="Z210" s="27">
        <v>5.22</v>
      </c>
      <c r="AA210" s="27">
        <v>2.65</v>
      </c>
      <c r="AB210" s="27">
        <v>1.1299999999999999</v>
      </c>
      <c r="AC210" s="27">
        <v>3.06</v>
      </c>
      <c r="AD210" s="27">
        <v>2.12</v>
      </c>
      <c r="AE210" s="29">
        <v>1354.5</v>
      </c>
      <c r="AF210" s="29">
        <v>561000</v>
      </c>
      <c r="AG210" s="25">
        <v>3.6250000000003264</v>
      </c>
      <c r="AH210" s="29">
        <v>1918.8358532583702</v>
      </c>
      <c r="AI210" s="27" t="s">
        <v>869</v>
      </c>
      <c r="AJ210" s="27">
        <v>85.731409797854269</v>
      </c>
      <c r="AK210" s="27">
        <v>64.110367424018634</v>
      </c>
      <c r="AL210" s="27">
        <v>149.84177722187292</v>
      </c>
      <c r="AM210" s="27">
        <v>172.76949999999999</v>
      </c>
      <c r="AN210" s="27">
        <v>47.69</v>
      </c>
      <c r="AO210" s="30">
        <v>3.0329999999999999</v>
      </c>
      <c r="AP210" s="27">
        <v>130.63</v>
      </c>
      <c r="AQ210" s="27">
        <v>147.91999999999999</v>
      </c>
      <c r="AR210" s="27">
        <v>114.86</v>
      </c>
      <c r="AS210" s="27">
        <v>9.16</v>
      </c>
      <c r="AT210" s="27">
        <v>444.56</v>
      </c>
      <c r="AU210" s="27">
        <v>5.29</v>
      </c>
      <c r="AV210" s="27">
        <v>10.19</v>
      </c>
      <c r="AW210" s="27">
        <v>3.99</v>
      </c>
      <c r="AX210" s="27">
        <v>18</v>
      </c>
      <c r="AY210" s="27">
        <v>48</v>
      </c>
      <c r="AZ210" s="27">
        <v>2.81</v>
      </c>
      <c r="BA210" s="27">
        <v>0.96</v>
      </c>
      <c r="BB210" s="27">
        <v>12</v>
      </c>
      <c r="BC210" s="27">
        <v>16.329999999999998</v>
      </c>
      <c r="BD210" s="27">
        <v>17.66</v>
      </c>
      <c r="BE210" s="27">
        <v>25.83</v>
      </c>
      <c r="BF210" s="27">
        <v>88.75</v>
      </c>
      <c r="BG210" s="27">
        <v>14.823333333333332</v>
      </c>
      <c r="BH210" s="27">
        <v>11.33</v>
      </c>
      <c r="BI210" s="27">
        <v>17.78</v>
      </c>
      <c r="BJ210" s="27">
        <v>2.95</v>
      </c>
      <c r="BK210" s="27">
        <v>33.32</v>
      </c>
      <c r="BL210" s="27">
        <v>10.119999999999999</v>
      </c>
      <c r="BM210" s="27">
        <v>7.82</v>
      </c>
    </row>
    <row r="211" spans="1:65" x14ac:dyDescent="0.2">
      <c r="A211" s="13">
        <v>4828660880</v>
      </c>
      <c r="B211" t="s">
        <v>605</v>
      </c>
      <c r="C211" t="s">
        <v>628</v>
      </c>
      <c r="D211" t="s">
        <v>629</v>
      </c>
      <c r="E211" s="27">
        <v>12.17</v>
      </c>
      <c r="F211" s="27">
        <v>3.65</v>
      </c>
      <c r="G211" s="27">
        <v>3.58</v>
      </c>
      <c r="H211" s="27">
        <v>0.98</v>
      </c>
      <c r="I211" s="27">
        <v>0.95</v>
      </c>
      <c r="J211" s="27">
        <v>1.87</v>
      </c>
      <c r="K211" s="27">
        <v>1.35</v>
      </c>
      <c r="L211" s="27">
        <v>0.9</v>
      </c>
      <c r="M211" s="27">
        <v>3.48</v>
      </c>
      <c r="N211" s="27">
        <v>2.39</v>
      </c>
      <c r="O211" s="27">
        <v>0.4</v>
      </c>
      <c r="P211" s="27">
        <v>1.28</v>
      </c>
      <c r="Q211" s="27">
        <v>3.07</v>
      </c>
      <c r="R211" s="27">
        <v>3.19</v>
      </c>
      <c r="S211" s="27">
        <v>4.1100000000000003</v>
      </c>
      <c r="T211" s="27">
        <v>1.95</v>
      </c>
      <c r="U211" s="27">
        <v>3.42</v>
      </c>
      <c r="V211" s="27">
        <v>1.1000000000000001</v>
      </c>
      <c r="W211" s="27">
        <v>1.76</v>
      </c>
      <c r="X211" s="27">
        <v>1.66</v>
      </c>
      <c r="Y211" s="27">
        <v>18.62</v>
      </c>
      <c r="Z211" s="27">
        <v>3.7</v>
      </c>
      <c r="AA211" s="27">
        <v>2.46</v>
      </c>
      <c r="AB211" s="27">
        <v>0.82</v>
      </c>
      <c r="AC211" s="27">
        <v>2.75</v>
      </c>
      <c r="AD211" s="27">
        <v>1.97</v>
      </c>
      <c r="AE211" s="29">
        <v>1278.99</v>
      </c>
      <c r="AF211" s="29">
        <v>382639</v>
      </c>
      <c r="AG211" s="25">
        <v>3.7100000000000382</v>
      </c>
      <c r="AH211" s="29">
        <v>1322.5403507012743</v>
      </c>
      <c r="AI211" s="27" t="s">
        <v>869</v>
      </c>
      <c r="AJ211" s="27">
        <v>135.33630787499999</v>
      </c>
      <c r="AK211" s="27">
        <v>74.888902441344968</v>
      </c>
      <c r="AL211" s="27">
        <v>210.22521031634494</v>
      </c>
      <c r="AM211" s="27">
        <v>189.07140000000001</v>
      </c>
      <c r="AN211" s="27">
        <v>64.23</v>
      </c>
      <c r="AO211" s="30">
        <v>2.8220000000000001</v>
      </c>
      <c r="AP211" s="27">
        <v>129.5</v>
      </c>
      <c r="AQ211" s="27">
        <v>200.52</v>
      </c>
      <c r="AR211" s="27">
        <v>99.67</v>
      </c>
      <c r="AS211" s="27">
        <v>8.52</v>
      </c>
      <c r="AT211" s="27">
        <v>477.03</v>
      </c>
      <c r="AU211" s="27">
        <v>4.3899999999999997</v>
      </c>
      <c r="AV211" s="27">
        <v>9.99</v>
      </c>
      <c r="AW211" s="27">
        <v>4.07</v>
      </c>
      <c r="AX211" s="27">
        <v>19.329999999999998</v>
      </c>
      <c r="AY211" s="27">
        <v>43.67</v>
      </c>
      <c r="AZ211" s="27">
        <v>1.75</v>
      </c>
      <c r="BA211" s="27">
        <v>0.97</v>
      </c>
      <c r="BB211" s="27">
        <v>14.09</v>
      </c>
      <c r="BC211" s="27">
        <v>42.75</v>
      </c>
      <c r="BD211" s="27">
        <v>30</v>
      </c>
      <c r="BE211" s="27">
        <v>36.5</v>
      </c>
      <c r="BF211" s="27">
        <v>72.5</v>
      </c>
      <c r="BG211" s="27">
        <v>8</v>
      </c>
      <c r="BH211" s="27">
        <v>8.8800000000000008</v>
      </c>
      <c r="BI211" s="27">
        <v>13.33</v>
      </c>
      <c r="BJ211" s="27">
        <v>2.52</v>
      </c>
      <c r="BK211" s="27">
        <v>52.17</v>
      </c>
      <c r="BL211" s="27">
        <v>7.79</v>
      </c>
      <c r="BM211" s="27">
        <v>6.8</v>
      </c>
    </row>
    <row r="212" spans="1:65" x14ac:dyDescent="0.2">
      <c r="A212" s="13">
        <v>4941620900</v>
      </c>
      <c r="B212" t="s">
        <v>652</v>
      </c>
      <c r="C212" t="s">
        <v>659</v>
      </c>
      <c r="D212" t="s">
        <v>660</v>
      </c>
      <c r="E212" s="27">
        <v>12.16</v>
      </c>
      <c r="F212" s="27">
        <v>5.19</v>
      </c>
      <c r="G212" s="27">
        <v>5.36</v>
      </c>
      <c r="H212" s="27">
        <v>1.69</v>
      </c>
      <c r="I212" s="27">
        <v>1.22</v>
      </c>
      <c r="J212" s="27">
        <v>2.06</v>
      </c>
      <c r="K212" s="27">
        <v>1.87</v>
      </c>
      <c r="L212" s="27">
        <v>0.99</v>
      </c>
      <c r="M212" s="27">
        <v>4.07</v>
      </c>
      <c r="N212" s="27">
        <v>2.17</v>
      </c>
      <c r="O212" s="27">
        <v>0.62</v>
      </c>
      <c r="P212" s="27">
        <v>1.53</v>
      </c>
      <c r="Q212" s="27">
        <v>4.29</v>
      </c>
      <c r="R212" s="27">
        <v>4.47</v>
      </c>
      <c r="S212" s="27">
        <v>4.95</v>
      </c>
      <c r="T212" s="27">
        <v>4.13</v>
      </c>
      <c r="U212" s="27">
        <v>4.6500000000000004</v>
      </c>
      <c r="V212" s="27">
        <v>1.38</v>
      </c>
      <c r="W212" s="27">
        <v>1.94</v>
      </c>
      <c r="X212" s="27">
        <v>2.0299999999999998</v>
      </c>
      <c r="Y212" s="27">
        <v>19.829999999999998</v>
      </c>
      <c r="Z212" s="27">
        <v>5.2</v>
      </c>
      <c r="AA212" s="27">
        <v>2.91</v>
      </c>
      <c r="AB212" s="27">
        <v>1.73</v>
      </c>
      <c r="AC212" s="27">
        <v>3.49</v>
      </c>
      <c r="AD212" s="27">
        <v>2.2599999999999998</v>
      </c>
      <c r="AE212" s="29">
        <v>1527</v>
      </c>
      <c r="AF212" s="29">
        <v>561223</v>
      </c>
      <c r="AG212" s="25">
        <v>3.9966666666666235</v>
      </c>
      <c r="AH212" s="29">
        <v>2008.7145365825431</v>
      </c>
      <c r="AI212" s="27" t="s">
        <v>869</v>
      </c>
      <c r="AJ212" s="27">
        <v>77.496764314898471</v>
      </c>
      <c r="AK212" s="27">
        <v>73.250551060381056</v>
      </c>
      <c r="AL212" s="27">
        <v>150.74731537527953</v>
      </c>
      <c r="AM212" s="27">
        <v>191.96250000000001</v>
      </c>
      <c r="AN212" s="27">
        <v>66.78</v>
      </c>
      <c r="AO212" s="30">
        <v>3.1539999999999999</v>
      </c>
      <c r="AP212" s="27">
        <v>106.19</v>
      </c>
      <c r="AQ212" s="27">
        <v>111</v>
      </c>
      <c r="AR212" s="27">
        <v>88</v>
      </c>
      <c r="AS212" s="27">
        <v>10.56</v>
      </c>
      <c r="AT212" s="27">
        <v>510.33</v>
      </c>
      <c r="AU212" s="27">
        <v>4.79</v>
      </c>
      <c r="AV212" s="27">
        <v>11.79</v>
      </c>
      <c r="AW212" s="27">
        <v>4.53</v>
      </c>
      <c r="AX212" s="27">
        <v>19.86</v>
      </c>
      <c r="AY212" s="27">
        <v>36.25</v>
      </c>
      <c r="AZ212" s="27">
        <v>2.44</v>
      </c>
      <c r="BA212" s="27">
        <v>1.1499999999999999</v>
      </c>
      <c r="BB212" s="27">
        <v>17.95</v>
      </c>
      <c r="BC212" s="27">
        <v>45</v>
      </c>
      <c r="BD212" s="27">
        <v>42.67</v>
      </c>
      <c r="BE212" s="27">
        <v>48</v>
      </c>
      <c r="BF212" s="27">
        <v>73.98</v>
      </c>
      <c r="BG212" s="27">
        <v>6.6583333333333341</v>
      </c>
      <c r="BH212" s="27">
        <v>11.34</v>
      </c>
      <c r="BI212" s="27">
        <v>22</v>
      </c>
      <c r="BJ212" s="27">
        <v>3.01</v>
      </c>
      <c r="BK212" s="27">
        <v>61.6</v>
      </c>
      <c r="BL212" s="27">
        <v>10.52</v>
      </c>
      <c r="BM212" s="27">
        <v>11.92</v>
      </c>
    </row>
    <row r="213" spans="1:65" x14ac:dyDescent="0.2">
      <c r="A213" s="13">
        <v>1233124500</v>
      </c>
      <c r="B213" t="s">
        <v>272</v>
      </c>
      <c r="C213" t="s">
        <v>280</v>
      </c>
      <c r="D213" t="s">
        <v>281</v>
      </c>
      <c r="E213" s="27">
        <v>12.12</v>
      </c>
      <c r="F213" s="27">
        <v>5.53</v>
      </c>
      <c r="G213" s="27">
        <v>5.09</v>
      </c>
      <c r="H213" s="27">
        <v>1.87</v>
      </c>
      <c r="I213" s="27">
        <v>1.0900000000000001</v>
      </c>
      <c r="J213" s="27">
        <v>3.31</v>
      </c>
      <c r="K213" s="27">
        <v>1.97</v>
      </c>
      <c r="L213" s="27">
        <v>1.35</v>
      </c>
      <c r="M213" s="27">
        <v>4.41</v>
      </c>
      <c r="N213" s="27">
        <v>4.88</v>
      </c>
      <c r="O213" s="27">
        <v>0.77</v>
      </c>
      <c r="P213" s="27">
        <v>1.89</v>
      </c>
      <c r="Q213" s="27">
        <v>5.41</v>
      </c>
      <c r="R213" s="27">
        <v>4.87</v>
      </c>
      <c r="S213" s="27">
        <v>4.1100000000000003</v>
      </c>
      <c r="T213" s="27">
        <v>3.07</v>
      </c>
      <c r="U213" s="27">
        <v>5.78</v>
      </c>
      <c r="V213" s="27">
        <v>1.46</v>
      </c>
      <c r="W213" s="27">
        <v>2.11</v>
      </c>
      <c r="X213" s="27">
        <v>2.06</v>
      </c>
      <c r="Y213" s="27">
        <v>26.72</v>
      </c>
      <c r="Z213" s="27">
        <v>7.15</v>
      </c>
      <c r="AA213" s="27">
        <v>3.87</v>
      </c>
      <c r="AB213" s="27">
        <v>2.21</v>
      </c>
      <c r="AC213" s="27">
        <v>3.33</v>
      </c>
      <c r="AD213" s="27">
        <v>3.05</v>
      </c>
      <c r="AE213" s="29">
        <v>2522.8000000000002</v>
      </c>
      <c r="AF213" s="29">
        <v>547615</v>
      </c>
      <c r="AG213" s="25">
        <v>3.2880000000001628</v>
      </c>
      <c r="AH213" s="29">
        <v>1796.0182066257446</v>
      </c>
      <c r="AI213" s="27">
        <v>191.91521629049052</v>
      </c>
      <c r="AJ213" s="27" t="s">
        <v>869</v>
      </c>
      <c r="AK213" s="27" t="s">
        <v>869</v>
      </c>
      <c r="AL213" s="27">
        <v>191.91521629049052</v>
      </c>
      <c r="AM213" s="27">
        <v>192.51704999999998</v>
      </c>
      <c r="AN213" s="27">
        <v>68</v>
      </c>
      <c r="AO213" s="30">
        <v>3.1739999999999999</v>
      </c>
      <c r="AP213" s="27">
        <v>104.67</v>
      </c>
      <c r="AQ213" s="27">
        <v>112.5</v>
      </c>
      <c r="AR213" s="27">
        <v>95.75</v>
      </c>
      <c r="AS213" s="27">
        <v>12.49</v>
      </c>
      <c r="AT213" s="27">
        <v>496.6</v>
      </c>
      <c r="AU213" s="27">
        <v>5.07</v>
      </c>
      <c r="AV213" s="27">
        <v>10.99</v>
      </c>
      <c r="AW213" s="27">
        <v>4.6900000000000004</v>
      </c>
      <c r="AX213" s="27">
        <v>19.95</v>
      </c>
      <c r="AY213" s="27">
        <v>83.6</v>
      </c>
      <c r="AZ213" s="27">
        <v>1.94</v>
      </c>
      <c r="BA213" s="27">
        <v>1.37</v>
      </c>
      <c r="BB213" s="27">
        <v>21.78</v>
      </c>
      <c r="BC213" s="27">
        <v>23.19</v>
      </c>
      <c r="BD213" s="27">
        <v>21.83</v>
      </c>
      <c r="BE213" s="27">
        <v>21.32</v>
      </c>
      <c r="BF213" s="27">
        <v>92.25</v>
      </c>
      <c r="BG213" s="27">
        <v>12.2425</v>
      </c>
      <c r="BH213" s="27">
        <v>14.31</v>
      </c>
      <c r="BI213" s="27">
        <v>25</v>
      </c>
      <c r="BJ213" s="27">
        <v>3.79</v>
      </c>
      <c r="BK213" s="27">
        <v>62.39</v>
      </c>
      <c r="BL213" s="27">
        <v>13.67</v>
      </c>
      <c r="BM213" s="27">
        <v>9.58</v>
      </c>
    </row>
    <row r="214" spans="1:65" x14ac:dyDescent="0.2">
      <c r="A214" s="13">
        <v>5147260400</v>
      </c>
      <c r="B214" t="s">
        <v>664</v>
      </c>
      <c r="C214" t="s">
        <v>679</v>
      </c>
      <c r="D214" t="s">
        <v>680</v>
      </c>
      <c r="E214" s="27">
        <v>12.12</v>
      </c>
      <c r="F214" s="27">
        <v>4.7300000000000004</v>
      </c>
      <c r="G214" s="27">
        <v>4.45</v>
      </c>
      <c r="H214" s="27">
        <v>1.39</v>
      </c>
      <c r="I214" s="27">
        <v>1.02</v>
      </c>
      <c r="J214" s="27">
        <v>2.09</v>
      </c>
      <c r="K214" s="27">
        <v>1.3</v>
      </c>
      <c r="L214" s="27">
        <v>1.49</v>
      </c>
      <c r="M214" s="27">
        <v>3.19</v>
      </c>
      <c r="N214" s="27">
        <v>3.45</v>
      </c>
      <c r="O214" s="27">
        <v>0.5</v>
      </c>
      <c r="P214" s="27">
        <v>1.39</v>
      </c>
      <c r="Q214" s="27">
        <v>3.38</v>
      </c>
      <c r="R214" s="27">
        <v>3.89</v>
      </c>
      <c r="S214" s="27">
        <v>3.68</v>
      </c>
      <c r="T214" s="27">
        <v>2.66</v>
      </c>
      <c r="U214" s="27">
        <v>4.22</v>
      </c>
      <c r="V214" s="27">
        <v>1.36</v>
      </c>
      <c r="W214" s="27">
        <v>1.85</v>
      </c>
      <c r="X214" s="27">
        <v>1.67</v>
      </c>
      <c r="Y214" s="27">
        <v>18.05</v>
      </c>
      <c r="Z214" s="27">
        <v>5.26</v>
      </c>
      <c r="AA214" s="27">
        <v>2.62</v>
      </c>
      <c r="AB214" s="27">
        <v>1.55</v>
      </c>
      <c r="AC214" s="27">
        <v>3.12</v>
      </c>
      <c r="AD214" s="27">
        <v>2.13</v>
      </c>
      <c r="AE214" s="29">
        <v>1216.9000000000001</v>
      </c>
      <c r="AF214" s="29">
        <v>386525</v>
      </c>
      <c r="AG214" s="25">
        <v>3.6666666670002375</v>
      </c>
      <c r="AH214" s="29">
        <v>1328.8720222349621</v>
      </c>
      <c r="AI214" s="27" t="s">
        <v>869</v>
      </c>
      <c r="AJ214" s="27">
        <v>98.169231091153847</v>
      </c>
      <c r="AK214" s="27">
        <v>93.074815120000011</v>
      </c>
      <c r="AL214" s="27">
        <v>191.24404621115386</v>
      </c>
      <c r="AM214" s="27">
        <v>182.31704999999999</v>
      </c>
      <c r="AN214" s="27">
        <v>52.6</v>
      </c>
      <c r="AO214" s="30">
        <v>3.1150000000000002</v>
      </c>
      <c r="AP214" s="27">
        <v>109</v>
      </c>
      <c r="AQ214" s="27">
        <v>86.5</v>
      </c>
      <c r="AR214" s="27">
        <v>113</v>
      </c>
      <c r="AS214" s="27">
        <v>10.11</v>
      </c>
      <c r="AT214" s="27">
        <v>439.62</v>
      </c>
      <c r="AU214" s="27">
        <v>5.28</v>
      </c>
      <c r="AV214" s="27">
        <v>10.49</v>
      </c>
      <c r="AW214" s="27">
        <v>3.99</v>
      </c>
      <c r="AX214" s="27">
        <v>25</v>
      </c>
      <c r="AY214" s="27">
        <v>40</v>
      </c>
      <c r="AZ214" s="27">
        <v>2.85</v>
      </c>
      <c r="BA214" s="27">
        <v>0.98</v>
      </c>
      <c r="BB214" s="27">
        <v>13.56</v>
      </c>
      <c r="BC214" s="27">
        <v>32.1</v>
      </c>
      <c r="BD214" s="27">
        <v>24.99</v>
      </c>
      <c r="BE214" s="27">
        <v>38.99</v>
      </c>
      <c r="BF214" s="27">
        <v>89.95</v>
      </c>
      <c r="BG214" s="27">
        <v>8.6666666666666661</v>
      </c>
      <c r="BH214" s="27">
        <v>9.33</v>
      </c>
      <c r="BI214" s="27">
        <v>21</v>
      </c>
      <c r="BJ214" s="27">
        <v>2.8</v>
      </c>
      <c r="BK214" s="27">
        <v>63</v>
      </c>
      <c r="BL214" s="27">
        <v>10.53</v>
      </c>
      <c r="BM214" s="27">
        <v>10.09</v>
      </c>
    </row>
    <row r="215" spans="1:65" x14ac:dyDescent="0.2">
      <c r="A215" s="13">
        <v>3510740595</v>
      </c>
      <c r="B215" t="s">
        <v>492</v>
      </c>
      <c r="C215" t="s">
        <v>493</v>
      </c>
      <c r="D215" t="s">
        <v>494</v>
      </c>
      <c r="E215" s="27">
        <v>12.11</v>
      </c>
      <c r="F215" s="27">
        <v>4.75</v>
      </c>
      <c r="G215" s="27">
        <v>4.04</v>
      </c>
      <c r="H215" s="27">
        <v>1.49</v>
      </c>
      <c r="I215" s="27">
        <v>1.21</v>
      </c>
      <c r="J215" s="27">
        <v>3.3</v>
      </c>
      <c r="K215" s="27">
        <v>1.95</v>
      </c>
      <c r="L215" s="27">
        <v>1.0900000000000001</v>
      </c>
      <c r="M215" s="27">
        <v>4.2300000000000004</v>
      </c>
      <c r="N215" s="27">
        <v>3.01</v>
      </c>
      <c r="O215" s="27">
        <v>0.53</v>
      </c>
      <c r="P215" s="27">
        <v>1.82</v>
      </c>
      <c r="Q215" s="27">
        <v>3.65</v>
      </c>
      <c r="R215" s="27">
        <v>3.83</v>
      </c>
      <c r="S215" s="27">
        <v>4.54</v>
      </c>
      <c r="T215" s="27">
        <v>2.74</v>
      </c>
      <c r="U215" s="27">
        <v>3.84</v>
      </c>
      <c r="V215" s="27">
        <v>1.21</v>
      </c>
      <c r="W215" s="27">
        <v>1.71</v>
      </c>
      <c r="X215" s="27">
        <v>2.06</v>
      </c>
      <c r="Y215" s="27">
        <v>20.61</v>
      </c>
      <c r="Z215" s="27">
        <v>4.4800000000000004</v>
      </c>
      <c r="AA215" s="27">
        <v>2.79</v>
      </c>
      <c r="AB215" s="27">
        <v>1.32</v>
      </c>
      <c r="AC215" s="27">
        <v>2.75</v>
      </c>
      <c r="AD215" s="27">
        <v>1.75</v>
      </c>
      <c r="AE215" s="29">
        <v>1290.75</v>
      </c>
      <c r="AF215" s="29">
        <v>424023</v>
      </c>
      <c r="AG215" s="25">
        <v>3.8280000000001659</v>
      </c>
      <c r="AH215" s="29">
        <v>1486.8983109159626</v>
      </c>
      <c r="AI215" s="27" t="s">
        <v>869</v>
      </c>
      <c r="AJ215" s="27">
        <v>107.2140478447738</v>
      </c>
      <c r="AK215" s="27">
        <v>43.572590066107686</v>
      </c>
      <c r="AL215" s="27">
        <v>150.7866379108815</v>
      </c>
      <c r="AM215" s="27">
        <v>188.41829999999999</v>
      </c>
      <c r="AN215" s="27">
        <v>54.8</v>
      </c>
      <c r="AO215" s="30">
        <v>3.1629999999999998</v>
      </c>
      <c r="AP215" s="27">
        <v>132.6</v>
      </c>
      <c r="AQ215" s="27">
        <v>134.5</v>
      </c>
      <c r="AR215" s="27">
        <v>103</v>
      </c>
      <c r="AS215" s="27">
        <v>9.0299999999999994</v>
      </c>
      <c r="AT215" s="27">
        <v>453.59</v>
      </c>
      <c r="AU215" s="27">
        <v>4.29</v>
      </c>
      <c r="AV215" s="27">
        <v>11.99</v>
      </c>
      <c r="AW215" s="27">
        <v>4.1100000000000003</v>
      </c>
      <c r="AX215" s="27">
        <v>19.25</v>
      </c>
      <c r="AY215" s="27">
        <v>41</v>
      </c>
      <c r="AZ215" s="27">
        <v>2.93</v>
      </c>
      <c r="BA215" s="27">
        <v>1.1299999999999999</v>
      </c>
      <c r="BB215" s="27">
        <v>12.08</v>
      </c>
      <c r="BC215" s="27">
        <v>40.79</v>
      </c>
      <c r="BD215" s="27">
        <v>17.989999999999998</v>
      </c>
      <c r="BE215" s="27">
        <v>24.98</v>
      </c>
      <c r="BF215" s="27">
        <v>82.66</v>
      </c>
      <c r="BG215" s="27">
        <v>10</v>
      </c>
      <c r="BH215" s="27">
        <v>13.42</v>
      </c>
      <c r="BI215" s="27">
        <v>13.67</v>
      </c>
      <c r="BJ215" s="27">
        <v>2.1800000000000002</v>
      </c>
      <c r="BK215" s="27">
        <v>59.73</v>
      </c>
      <c r="BL215" s="27">
        <v>10.86</v>
      </c>
      <c r="BM215" s="27">
        <v>9.49</v>
      </c>
    </row>
    <row r="216" spans="1:65" x14ac:dyDescent="0.2">
      <c r="A216" s="13">
        <v>111500100</v>
      </c>
      <c r="B216" t="s">
        <v>184</v>
      </c>
      <c r="C216" t="s">
        <v>185</v>
      </c>
      <c r="D216" t="s">
        <v>186</v>
      </c>
      <c r="E216" s="27">
        <v>12.11</v>
      </c>
      <c r="F216" s="27">
        <v>4.67</v>
      </c>
      <c r="G216" s="27">
        <v>4.2</v>
      </c>
      <c r="H216" s="27">
        <v>1.31</v>
      </c>
      <c r="I216" s="27">
        <v>1</v>
      </c>
      <c r="J216" s="27">
        <v>2.4300000000000002</v>
      </c>
      <c r="K216" s="27">
        <v>1.74</v>
      </c>
      <c r="L216" s="27">
        <v>0.93</v>
      </c>
      <c r="M216" s="27">
        <v>3.47</v>
      </c>
      <c r="N216" s="27">
        <v>3.28</v>
      </c>
      <c r="O216" s="27">
        <v>0.62</v>
      </c>
      <c r="P216" s="27">
        <v>1.78</v>
      </c>
      <c r="Q216" s="27">
        <v>3.31</v>
      </c>
      <c r="R216" s="27">
        <v>3.48</v>
      </c>
      <c r="S216" s="27">
        <v>4.05</v>
      </c>
      <c r="T216" s="27">
        <v>2.41</v>
      </c>
      <c r="U216" s="27">
        <v>3.88</v>
      </c>
      <c r="V216" s="27">
        <v>1.39</v>
      </c>
      <c r="W216" s="27">
        <v>1.76</v>
      </c>
      <c r="X216" s="27">
        <v>1.56</v>
      </c>
      <c r="Y216" s="27">
        <v>19.04</v>
      </c>
      <c r="Z216" s="27">
        <v>4.24</v>
      </c>
      <c r="AA216" s="27">
        <v>2.52</v>
      </c>
      <c r="AB216" s="27">
        <v>1.35</v>
      </c>
      <c r="AC216" s="27">
        <v>2.82</v>
      </c>
      <c r="AD216" s="27">
        <v>1.91</v>
      </c>
      <c r="AE216" s="29">
        <v>775</v>
      </c>
      <c r="AF216" s="29">
        <v>261892</v>
      </c>
      <c r="AG216" s="25">
        <v>3.520000000000318</v>
      </c>
      <c r="AH216" s="29">
        <v>884.20340640766233</v>
      </c>
      <c r="AI216" s="27" t="s">
        <v>869</v>
      </c>
      <c r="AJ216" s="27">
        <v>167.34928838638066</v>
      </c>
      <c r="AK216" s="27">
        <v>78.131681624047985</v>
      </c>
      <c r="AL216" s="27">
        <v>245.48097001042865</v>
      </c>
      <c r="AM216" s="27">
        <v>186.15705</v>
      </c>
      <c r="AN216" s="27">
        <v>47.74</v>
      </c>
      <c r="AO216" s="30">
        <v>2.9590000000000001</v>
      </c>
      <c r="AP216" s="27">
        <v>75</v>
      </c>
      <c r="AQ216" s="27">
        <v>85</v>
      </c>
      <c r="AR216" s="27">
        <v>79</v>
      </c>
      <c r="AS216" s="27">
        <v>9.07</v>
      </c>
      <c r="AT216" s="27">
        <v>430.17</v>
      </c>
      <c r="AU216" s="27">
        <v>5.0199999999999996</v>
      </c>
      <c r="AV216" s="27">
        <v>9.8800000000000008</v>
      </c>
      <c r="AW216" s="27">
        <v>3.99</v>
      </c>
      <c r="AX216" s="27">
        <v>11.75</v>
      </c>
      <c r="AY216" s="27">
        <v>30</v>
      </c>
      <c r="AZ216" s="27">
        <v>2.38</v>
      </c>
      <c r="BA216" s="27">
        <v>0.98</v>
      </c>
      <c r="BB216" s="27">
        <v>10.91</v>
      </c>
      <c r="BC216" s="27">
        <v>30</v>
      </c>
      <c r="BD216" s="27">
        <v>21.82</v>
      </c>
      <c r="BE216" s="27">
        <v>34.99</v>
      </c>
      <c r="BF216" s="27">
        <v>74.5</v>
      </c>
      <c r="BG216" s="27">
        <v>4.9991666666666665</v>
      </c>
      <c r="BH216" s="27">
        <v>12.62</v>
      </c>
      <c r="BI216" s="27">
        <v>10</v>
      </c>
      <c r="BJ216" s="27">
        <v>2.3199999999999998</v>
      </c>
      <c r="BK216" s="27">
        <v>50.5</v>
      </c>
      <c r="BL216" s="27">
        <v>9.33</v>
      </c>
      <c r="BM216" s="27">
        <v>9.4</v>
      </c>
    </row>
    <row r="217" spans="1:65" x14ac:dyDescent="0.2">
      <c r="A217" s="13">
        <v>4826420500</v>
      </c>
      <c r="B217" t="s">
        <v>605</v>
      </c>
      <c r="C217" t="s">
        <v>625</v>
      </c>
      <c r="D217" t="s">
        <v>627</v>
      </c>
      <c r="E217" s="27">
        <v>12.09</v>
      </c>
      <c r="F217" s="27">
        <v>4.28</v>
      </c>
      <c r="G217" s="27">
        <v>4.41</v>
      </c>
      <c r="H217" s="27">
        <v>1.36</v>
      </c>
      <c r="I217" s="27">
        <v>1.01</v>
      </c>
      <c r="J217" s="27">
        <v>2.08</v>
      </c>
      <c r="K217" s="27">
        <v>1.54</v>
      </c>
      <c r="L217" s="27">
        <v>1.05</v>
      </c>
      <c r="M217" s="27">
        <v>4.0999999999999996</v>
      </c>
      <c r="N217" s="27">
        <v>3.05</v>
      </c>
      <c r="O217" s="27">
        <v>0.53</v>
      </c>
      <c r="P217" s="27">
        <v>1.86</v>
      </c>
      <c r="Q217" s="27">
        <v>4.22</v>
      </c>
      <c r="R217" s="27">
        <v>3.76</v>
      </c>
      <c r="S217" s="27">
        <v>4.5999999999999996</v>
      </c>
      <c r="T217" s="27">
        <v>2.25</v>
      </c>
      <c r="U217" s="27">
        <v>4.34</v>
      </c>
      <c r="V217" s="27">
        <v>1.2</v>
      </c>
      <c r="W217" s="27">
        <v>1.83</v>
      </c>
      <c r="X217" s="27">
        <v>1.76</v>
      </c>
      <c r="Y217" s="27">
        <v>21</v>
      </c>
      <c r="Z217" s="27">
        <v>5.07</v>
      </c>
      <c r="AA217" s="27">
        <v>2.56</v>
      </c>
      <c r="AB217" s="27">
        <v>1.18</v>
      </c>
      <c r="AC217" s="27">
        <v>3.16</v>
      </c>
      <c r="AD217" s="27">
        <v>2.2000000000000002</v>
      </c>
      <c r="AE217" s="29">
        <v>1263.5</v>
      </c>
      <c r="AF217" s="29">
        <v>356467</v>
      </c>
      <c r="AG217" s="25">
        <v>3.200000000000129</v>
      </c>
      <c r="AH217" s="29">
        <v>1156.2012453092166</v>
      </c>
      <c r="AI217" s="27" t="s">
        <v>869</v>
      </c>
      <c r="AJ217" s="27">
        <v>125.04504242874998</v>
      </c>
      <c r="AK217" s="27">
        <v>42.921004038595136</v>
      </c>
      <c r="AL217" s="27">
        <v>167.96604646734511</v>
      </c>
      <c r="AM217" s="27">
        <v>188.32140000000001</v>
      </c>
      <c r="AN217" s="27">
        <v>52.6</v>
      </c>
      <c r="AO217" s="30">
        <v>2.8610000000000002</v>
      </c>
      <c r="AP217" s="27">
        <v>96.7</v>
      </c>
      <c r="AQ217" s="27">
        <v>105.4</v>
      </c>
      <c r="AR217" s="27">
        <v>119.5</v>
      </c>
      <c r="AS217" s="27">
        <v>9.69</v>
      </c>
      <c r="AT217" s="27">
        <v>472.7</v>
      </c>
      <c r="AU217" s="27">
        <v>4.24</v>
      </c>
      <c r="AV217" s="27">
        <v>10.91</v>
      </c>
      <c r="AW217" s="27">
        <v>4.24</v>
      </c>
      <c r="AX217" s="27">
        <v>23.4</v>
      </c>
      <c r="AY217" s="27">
        <v>61.9</v>
      </c>
      <c r="AZ217" s="27">
        <v>3.12</v>
      </c>
      <c r="BA217" s="27">
        <v>1.1200000000000001</v>
      </c>
      <c r="BB217" s="27">
        <v>9.57</v>
      </c>
      <c r="BC217" s="27">
        <v>23.99</v>
      </c>
      <c r="BD217" s="27">
        <v>34.26</v>
      </c>
      <c r="BE217" s="27">
        <v>32.99</v>
      </c>
      <c r="BF217" s="27">
        <v>73.94</v>
      </c>
      <c r="BG217" s="27">
        <v>8.25</v>
      </c>
      <c r="BH217" s="27">
        <v>11.43</v>
      </c>
      <c r="BI217" s="27">
        <v>20.7</v>
      </c>
      <c r="BJ217" s="27">
        <v>2.99</v>
      </c>
      <c r="BK217" s="27">
        <v>54.4</v>
      </c>
      <c r="BL217" s="27">
        <v>10.45</v>
      </c>
      <c r="BM217" s="27">
        <v>7.09</v>
      </c>
    </row>
    <row r="218" spans="1:65" x14ac:dyDescent="0.2">
      <c r="A218" s="13">
        <v>5113980150</v>
      </c>
      <c r="B218" t="s">
        <v>664</v>
      </c>
      <c r="C218" t="s">
        <v>665</v>
      </c>
      <c r="D218" t="s">
        <v>666</v>
      </c>
      <c r="E218" s="27">
        <v>12.07</v>
      </c>
      <c r="F218" s="27">
        <v>5.01</v>
      </c>
      <c r="G218" s="27">
        <v>4.46</v>
      </c>
      <c r="H218" s="27">
        <v>1.01</v>
      </c>
      <c r="I218" s="27">
        <v>1.03</v>
      </c>
      <c r="J218" s="27">
        <v>2.2000000000000002</v>
      </c>
      <c r="K218" s="27">
        <v>1.02</v>
      </c>
      <c r="L218" s="27">
        <v>0.99</v>
      </c>
      <c r="M218" s="27">
        <v>3.99</v>
      </c>
      <c r="N218" s="27">
        <v>3.33</v>
      </c>
      <c r="O218" s="27">
        <v>0.49</v>
      </c>
      <c r="P218" s="27">
        <v>1.79</v>
      </c>
      <c r="Q218" s="27">
        <v>3.59</v>
      </c>
      <c r="R218" s="27">
        <v>3.36</v>
      </c>
      <c r="S218" s="27">
        <v>3.37</v>
      </c>
      <c r="T218" s="27">
        <v>2.12</v>
      </c>
      <c r="U218" s="27">
        <v>4.25</v>
      </c>
      <c r="V218" s="27">
        <v>1.1599999999999999</v>
      </c>
      <c r="W218" s="27">
        <v>1.88</v>
      </c>
      <c r="X218" s="27">
        <v>1.71</v>
      </c>
      <c r="Y218" s="27">
        <v>20.2</v>
      </c>
      <c r="Z218" s="27">
        <v>4.07</v>
      </c>
      <c r="AA218" s="27">
        <v>2.4900000000000002</v>
      </c>
      <c r="AB218" s="27">
        <v>0.91</v>
      </c>
      <c r="AC218" s="27">
        <v>3</v>
      </c>
      <c r="AD218" s="27">
        <v>1.97</v>
      </c>
      <c r="AE218" s="29">
        <v>995</v>
      </c>
      <c r="AF218" s="29">
        <v>451075</v>
      </c>
      <c r="AG218" s="25">
        <v>3.6500000000001935</v>
      </c>
      <c r="AH218" s="29">
        <v>1547.6142856413103</v>
      </c>
      <c r="AI218" s="27" t="s">
        <v>869</v>
      </c>
      <c r="AJ218" s="27">
        <v>90.890531999999993</v>
      </c>
      <c r="AK218" s="27">
        <v>47.483174972821132</v>
      </c>
      <c r="AL218" s="27">
        <v>138.37370697282114</v>
      </c>
      <c r="AM218" s="27">
        <v>182.31704999999999</v>
      </c>
      <c r="AN218" s="27">
        <v>52.67</v>
      </c>
      <c r="AO218" s="30">
        <v>3.1779999999999999</v>
      </c>
      <c r="AP218" s="27">
        <v>134</v>
      </c>
      <c r="AQ218" s="27">
        <v>106.4</v>
      </c>
      <c r="AR218" s="27">
        <v>96</v>
      </c>
      <c r="AS218" s="27">
        <v>9.99</v>
      </c>
      <c r="AT218" s="27">
        <v>486.35</v>
      </c>
      <c r="AU218" s="27">
        <v>6.59</v>
      </c>
      <c r="AV218" s="27">
        <v>11.74</v>
      </c>
      <c r="AW218" s="27">
        <v>4.07</v>
      </c>
      <c r="AX218" s="27">
        <v>17.75</v>
      </c>
      <c r="AY218" s="27">
        <v>38</v>
      </c>
      <c r="AZ218" s="27">
        <v>1.81</v>
      </c>
      <c r="BA218" s="27">
        <v>1.02</v>
      </c>
      <c r="BB218" s="27">
        <v>14.45</v>
      </c>
      <c r="BC218" s="27">
        <v>37.67</v>
      </c>
      <c r="BD218" s="27">
        <v>30.33</v>
      </c>
      <c r="BE218" s="27">
        <v>34.67</v>
      </c>
      <c r="BF218" s="27">
        <v>75</v>
      </c>
      <c r="BG218" s="27">
        <v>8.3333333333333339</v>
      </c>
      <c r="BH218" s="27">
        <v>10.23</v>
      </c>
      <c r="BI218" s="27">
        <v>16</v>
      </c>
      <c r="BJ218" s="27">
        <v>3.55</v>
      </c>
      <c r="BK218" s="27">
        <v>55.75</v>
      </c>
      <c r="BL218" s="27">
        <v>10.61</v>
      </c>
      <c r="BM218" s="27">
        <v>8.82</v>
      </c>
    </row>
    <row r="219" spans="1:65" x14ac:dyDescent="0.2">
      <c r="A219" s="13">
        <v>2212940200</v>
      </c>
      <c r="B219" t="s">
        <v>397</v>
      </c>
      <c r="C219" t="s">
        <v>400</v>
      </c>
      <c r="D219" t="s">
        <v>401</v>
      </c>
      <c r="E219" s="27">
        <v>12.04</v>
      </c>
      <c r="F219" s="27">
        <v>5.21</v>
      </c>
      <c r="G219" s="27">
        <v>4.4800000000000004</v>
      </c>
      <c r="H219" s="27">
        <v>1.28</v>
      </c>
      <c r="I219" s="27">
        <v>1.01</v>
      </c>
      <c r="J219" s="27">
        <v>2.5099999999999998</v>
      </c>
      <c r="K219" s="27">
        <v>1.79</v>
      </c>
      <c r="L219" s="27">
        <v>0.97</v>
      </c>
      <c r="M219" s="27">
        <v>3.98</v>
      </c>
      <c r="N219" s="27">
        <v>3.49</v>
      </c>
      <c r="O219" s="27">
        <v>0.64</v>
      </c>
      <c r="P219" s="27">
        <v>1.78</v>
      </c>
      <c r="Q219" s="27">
        <v>3.55</v>
      </c>
      <c r="R219" s="27">
        <v>3.98</v>
      </c>
      <c r="S219" s="27">
        <v>4.55</v>
      </c>
      <c r="T219" s="27">
        <v>2.48</v>
      </c>
      <c r="U219" s="27">
        <v>4.4400000000000004</v>
      </c>
      <c r="V219" s="27">
        <v>1.39</v>
      </c>
      <c r="W219" s="27">
        <v>1.92</v>
      </c>
      <c r="X219" s="27">
        <v>1.62</v>
      </c>
      <c r="Y219" s="27">
        <v>18.43</v>
      </c>
      <c r="Z219" s="27">
        <v>5.79</v>
      </c>
      <c r="AA219" s="27">
        <v>2.58</v>
      </c>
      <c r="AB219" s="27">
        <v>1.35</v>
      </c>
      <c r="AC219" s="27">
        <v>2.83</v>
      </c>
      <c r="AD219" s="27">
        <v>2.14</v>
      </c>
      <c r="AE219" s="29">
        <v>1165.5</v>
      </c>
      <c r="AF219" s="29">
        <v>409822</v>
      </c>
      <c r="AG219" s="25">
        <v>3.7499999999999694</v>
      </c>
      <c r="AH219" s="29">
        <v>1423.4621847695387</v>
      </c>
      <c r="AI219" s="27">
        <v>99.496721513018485</v>
      </c>
      <c r="AJ219" s="27" t="s">
        <v>869</v>
      </c>
      <c r="AK219" s="27" t="s">
        <v>869</v>
      </c>
      <c r="AL219" s="27">
        <v>99.496721513018485</v>
      </c>
      <c r="AM219" s="27">
        <v>183.32204999999999</v>
      </c>
      <c r="AN219" s="27">
        <v>82.8</v>
      </c>
      <c r="AO219" s="30">
        <v>2.9830000000000001</v>
      </c>
      <c r="AP219" s="27">
        <v>100</v>
      </c>
      <c r="AQ219" s="27">
        <v>119.22</v>
      </c>
      <c r="AR219" s="27">
        <v>95.33</v>
      </c>
      <c r="AS219" s="27">
        <v>9.2899999999999991</v>
      </c>
      <c r="AT219" s="27">
        <v>364.45</v>
      </c>
      <c r="AU219" s="27">
        <v>4.71</v>
      </c>
      <c r="AV219" s="27">
        <v>10.29</v>
      </c>
      <c r="AW219" s="27">
        <v>4.47</v>
      </c>
      <c r="AX219" s="27">
        <v>18</v>
      </c>
      <c r="AY219" s="27">
        <v>47.5</v>
      </c>
      <c r="AZ219" s="27">
        <v>2.83</v>
      </c>
      <c r="BA219" s="27">
        <v>1.07</v>
      </c>
      <c r="BB219" s="27">
        <v>13</v>
      </c>
      <c r="BC219" s="27">
        <v>27.18</v>
      </c>
      <c r="BD219" s="27">
        <v>22.26</v>
      </c>
      <c r="BE219" s="27">
        <v>24.95</v>
      </c>
      <c r="BF219" s="27">
        <v>130</v>
      </c>
      <c r="BG219" s="27">
        <v>9.99</v>
      </c>
      <c r="BH219" s="27">
        <v>12.64</v>
      </c>
      <c r="BI219" s="27">
        <v>20</v>
      </c>
      <c r="BJ219" s="27">
        <v>2.2799999999999998</v>
      </c>
      <c r="BK219" s="27">
        <v>60.67</v>
      </c>
      <c r="BL219" s="27">
        <v>9.16</v>
      </c>
      <c r="BM219" s="27">
        <v>10.79</v>
      </c>
    </row>
    <row r="220" spans="1:65" x14ac:dyDescent="0.2">
      <c r="A220" s="13">
        <v>5416620200</v>
      </c>
      <c r="B220" t="s">
        <v>703</v>
      </c>
      <c r="C220" t="s">
        <v>892</v>
      </c>
      <c r="D220" t="s">
        <v>893</v>
      </c>
      <c r="E220" s="27">
        <v>12.03</v>
      </c>
      <c r="F220" s="27">
        <v>5.79</v>
      </c>
      <c r="G220" s="27">
        <v>4.72</v>
      </c>
      <c r="H220" s="27">
        <v>1.06</v>
      </c>
      <c r="I220" s="27">
        <v>1.02</v>
      </c>
      <c r="J220" s="27">
        <v>2.2400000000000002</v>
      </c>
      <c r="K220" s="27">
        <v>1.8</v>
      </c>
      <c r="L220" s="27">
        <v>1.02</v>
      </c>
      <c r="M220" s="27">
        <v>4.26</v>
      </c>
      <c r="N220" s="27">
        <v>3.49</v>
      </c>
      <c r="O220" s="27">
        <v>0.7</v>
      </c>
      <c r="P220" s="27">
        <v>1.78</v>
      </c>
      <c r="Q220" s="27">
        <v>3.19</v>
      </c>
      <c r="R220" s="27">
        <v>3.93</v>
      </c>
      <c r="S220" s="27">
        <v>5.23</v>
      </c>
      <c r="T220" s="27">
        <v>3.42</v>
      </c>
      <c r="U220" s="27">
        <v>5.2</v>
      </c>
      <c r="V220" s="27">
        <v>1.2</v>
      </c>
      <c r="W220" s="27">
        <v>1.78</v>
      </c>
      <c r="X220" s="27">
        <v>1.61</v>
      </c>
      <c r="Y220" s="27">
        <v>22.92</v>
      </c>
      <c r="Z220" s="27">
        <v>5.84</v>
      </c>
      <c r="AA220" s="27">
        <v>2.5</v>
      </c>
      <c r="AB220" s="27">
        <v>1.56</v>
      </c>
      <c r="AC220" s="27">
        <v>3.18</v>
      </c>
      <c r="AD220" s="27">
        <v>2.16</v>
      </c>
      <c r="AE220" s="29">
        <v>864.38</v>
      </c>
      <c r="AF220" s="29">
        <v>224967</v>
      </c>
      <c r="AG220" s="25">
        <v>4.6875000000000098</v>
      </c>
      <c r="AH220" s="29">
        <v>873.80572797110881</v>
      </c>
      <c r="AI220" s="27" t="s">
        <v>869</v>
      </c>
      <c r="AJ220" s="27">
        <v>88.79</v>
      </c>
      <c r="AK220" s="27">
        <v>88.12</v>
      </c>
      <c r="AL220" s="27">
        <v>176.91000000000003</v>
      </c>
      <c r="AM220" s="27">
        <v>175.4795</v>
      </c>
      <c r="AN220" s="27">
        <v>96.99</v>
      </c>
      <c r="AO220" s="30">
        <v>3.2610000000000001</v>
      </c>
      <c r="AP220" s="27">
        <v>138.16999999999999</v>
      </c>
      <c r="AQ220" s="27">
        <v>153</v>
      </c>
      <c r="AR220" s="27">
        <v>103</v>
      </c>
      <c r="AS220" s="27">
        <v>8.99</v>
      </c>
      <c r="AT220" s="27">
        <v>343.6</v>
      </c>
      <c r="AU220" s="27">
        <v>4.99</v>
      </c>
      <c r="AV220" s="27">
        <v>10.39</v>
      </c>
      <c r="AW220" s="27">
        <v>4.99</v>
      </c>
      <c r="AX220" s="27">
        <v>30.5</v>
      </c>
      <c r="AY220" s="27">
        <v>40</v>
      </c>
      <c r="AZ220" s="27">
        <v>2.81</v>
      </c>
      <c r="BA220" s="27">
        <v>1</v>
      </c>
      <c r="BB220" s="27">
        <v>8.6300000000000008</v>
      </c>
      <c r="BC220" s="27">
        <v>30.66</v>
      </c>
      <c r="BD220" s="27">
        <v>19.260000000000002</v>
      </c>
      <c r="BE220" s="27">
        <v>27.4</v>
      </c>
      <c r="BF220" s="27">
        <v>65</v>
      </c>
      <c r="BG220" s="27">
        <v>5.9899999999999993</v>
      </c>
      <c r="BH220" s="27">
        <v>11.13</v>
      </c>
      <c r="BI220" s="27">
        <v>13.5</v>
      </c>
      <c r="BJ220" s="27">
        <v>2.23</v>
      </c>
      <c r="BK220" s="27">
        <v>95</v>
      </c>
      <c r="BL220" s="27">
        <v>9.7100000000000009</v>
      </c>
      <c r="BM220" s="27">
        <v>11.15</v>
      </c>
    </row>
    <row r="221" spans="1:65" x14ac:dyDescent="0.2">
      <c r="A221" s="13">
        <v>5147894170</v>
      </c>
      <c r="B221" t="s">
        <v>664</v>
      </c>
      <c r="C221" t="s">
        <v>270</v>
      </c>
      <c r="D221" t="s">
        <v>867</v>
      </c>
      <c r="E221" s="27">
        <v>12.01</v>
      </c>
      <c r="F221" s="27">
        <v>5.76</v>
      </c>
      <c r="G221" s="27">
        <v>5.54</v>
      </c>
      <c r="H221" s="27">
        <v>1.38</v>
      </c>
      <c r="I221" s="27">
        <v>1.4</v>
      </c>
      <c r="J221" s="27">
        <v>2.09</v>
      </c>
      <c r="K221" s="27">
        <v>1.3</v>
      </c>
      <c r="L221" s="27">
        <v>1.22</v>
      </c>
      <c r="M221" s="27">
        <v>4.42</v>
      </c>
      <c r="N221" s="27">
        <v>4.66</v>
      </c>
      <c r="O221" s="27">
        <v>0.65</v>
      </c>
      <c r="P221" s="27">
        <v>1.89</v>
      </c>
      <c r="Q221" s="27">
        <v>4.25</v>
      </c>
      <c r="R221" s="27">
        <v>4.1399999999999997</v>
      </c>
      <c r="S221" s="27">
        <v>5.42</v>
      </c>
      <c r="T221" s="27">
        <v>3.1</v>
      </c>
      <c r="U221" s="27">
        <v>4.8099999999999996</v>
      </c>
      <c r="V221" s="27">
        <v>1.66</v>
      </c>
      <c r="W221" s="27">
        <v>2.16</v>
      </c>
      <c r="X221" s="27">
        <v>1.78</v>
      </c>
      <c r="Y221" s="27">
        <v>21.64</v>
      </c>
      <c r="Z221" s="27">
        <v>5.95</v>
      </c>
      <c r="AA221" s="27">
        <v>3.32</v>
      </c>
      <c r="AB221" s="27">
        <v>1.52</v>
      </c>
      <c r="AC221" s="27">
        <v>3.46</v>
      </c>
      <c r="AD221" s="27">
        <v>2.34</v>
      </c>
      <c r="AE221" s="29">
        <v>2266.6</v>
      </c>
      <c r="AF221" s="29">
        <v>932000</v>
      </c>
      <c r="AG221" s="25">
        <v>4.2500000000000462</v>
      </c>
      <c r="AH221" s="29">
        <v>3438.6598386456089</v>
      </c>
      <c r="AI221" s="27" t="s">
        <v>869</v>
      </c>
      <c r="AJ221" s="27">
        <v>86.63532705535637</v>
      </c>
      <c r="AK221" s="27">
        <v>85.657217117867319</v>
      </c>
      <c r="AL221" s="27">
        <v>172.29254417322369</v>
      </c>
      <c r="AM221" s="27">
        <v>182.31704999999999</v>
      </c>
      <c r="AN221" s="27">
        <v>82.5</v>
      </c>
      <c r="AO221" s="30">
        <v>4.1920000000000002</v>
      </c>
      <c r="AP221" s="27">
        <v>122</v>
      </c>
      <c r="AQ221" s="27">
        <v>139</v>
      </c>
      <c r="AR221" s="27">
        <v>99</v>
      </c>
      <c r="AS221" s="27">
        <v>9.76</v>
      </c>
      <c r="AT221" s="27">
        <v>444.22</v>
      </c>
      <c r="AU221" s="27">
        <v>7.35</v>
      </c>
      <c r="AV221" s="27">
        <v>11.99</v>
      </c>
      <c r="AW221" s="27">
        <v>3.99</v>
      </c>
      <c r="AX221" s="27">
        <v>26</v>
      </c>
      <c r="AY221" s="27">
        <v>67.5</v>
      </c>
      <c r="AZ221" s="27">
        <v>4.13</v>
      </c>
      <c r="BA221" s="27">
        <v>1.1599999999999999</v>
      </c>
      <c r="BB221" s="27">
        <v>15</v>
      </c>
      <c r="BC221" s="27">
        <v>24.99</v>
      </c>
      <c r="BD221" s="27">
        <v>24.99</v>
      </c>
      <c r="BE221" s="27">
        <v>49.99</v>
      </c>
      <c r="BF221" s="27">
        <v>69.95</v>
      </c>
      <c r="BG221" s="27">
        <v>12</v>
      </c>
      <c r="BH221" s="27">
        <v>16</v>
      </c>
      <c r="BI221" s="27">
        <v>29.67</v>
      </c>
      <c r="BJ221" s="27">
        <v>2.73</v>
      </c>
      <c r="BK221" s="27">
        <v>92.25</v>
      </c>
      <c r="BL221" s="27">
        <v>11.22</v>
      </c>
      <c r="BM221" s="27">
        <v>9.76</v>
      </c>
    </row>
    <row r="222" spans="1:65" x14ac:dyDescent="0.2">
      <c r="A222" s="13">
        <v>5119260225</v>
      </c>
      <c r="B222" t="s">
        <v>664</v>
      </c>
      <c r="C222" t="s">
        <v>669</v>
      </c>
      <c r="D222" t="s">
        <v>670</v>
      </c>
      <c r="E222" s="27">
        <v>11.98</v>
      </c>
      <c r="F222" s="27">
        <v>3.98</v>
      </c>
      <c r="G222" s="27">
        <v>4.9000000000000004</v>
      </c>
      <c r="H222" s="27">
        <v>1.17</v>
      </c>
      <c r="I222" s="27">
        <v>1.0900000000000001</v>
      </c>
      <c r="J222" s="27">
        <v>2.11</v>
      </c>
      <c r="K222" s="27">
        <v>0.99</v>
      </c>
      <c r="L222" s="27">
        <v>1.08</v>
      </c>
      <c r="M222" s="27">
        <v>3.74</v>
      </c>
      <c r="N222" s="27">
        <v>4.6100000000000003</v>
      </c>
      <c r="O222" s="27">
        <v>0.44</v>
      </c>
      <c r="P222" s="27">
        <v>1.62</v>
      </c>
      <c r="Q222" s="27">
        <v>3.59</v>
      </c>
      <c r="R222" s="27">
        <v>3.29</v>
      </c>
      <c r="S222" s="27">
        <v>4.13</v>
      </c>
      <c r="T222" s="27">
        <v>2.74</v>
      </c>
      <c r="U222" s="27">
        <v>3.49</v>
      </c>
      <c r="V222" s="27">
        <v>1.39</v>
      </c>
      <c r="W222" s="27">
        <v>1.74</v>
      </c>
      <c r="X222" s="27">
        <v>1.98</v>
      </c>
      <c r="Y222" s="27">
        <v>19.45</v>
      </c>
      <c r="Z222" s="27">
        <v>4.0199999999999996</v>
      </c>
      <c r="AA222" s="27">
        <v>2.59</v>
      </c>
      <c r="AB222" s="27">
        <v>1.03</v>
      </c>
      <c r="AC222" s="27">
        <v>2.96</v>
      </c>
      <c r="AD222" s="27">
        <v>2.14</v>
      </c>
      <c r="AE222" s="29">
        <v>1193.75</v>
      </c>
      <c r="AF222" s="29">
        <v>294450</v>
      </c>
      <c r="AG222" s="25">
        <v>4.0000000000000364</v>
      </c>
      <c r="AH222" s="29">
        <v>1054.3120031235387</v>
      </c>
      <c r="AI222" s="27" t="s">
        <v>869</v>
      </c>
      <c r="AJ222" s="27">
        <v>130.99078399096513</v>
      </c>
      <c r="AK222" s="27">
        <v>52.031693855822198</v>
      </c>
      <c r="AL222" s="27">
        <v>183.02247784678733</v>
      </c>
      <c r="AM222" s="27">
        <v>182.31704999999999</v>
      </c>
      <c r="AN222" s="27">
        <v>56.4</v>
      </c>
      <c r="AO222" s="30">
        <v>3.19</v>
      </c>
      <c r="AP222" s="27">
        <v>122</v>
      </c>
      <c r="AQ222" s="27">
        <v>107.5</v>
      </c>
      <c r="AR222" s="27">
        <v>110</v>
      </c>
      <c r="AS222" s="27">
        <v>8.59</v>
      </c>
      <c r="AT222" s="27">
        <v>440</v>
      </c>
      <c r="AU222" s="27">
        <v>4.9800000000000004</v>
      </c>
      <c r="AV222" s="27">
        <v>11.24</v>
      </c>
      <c r="AW222" s="27">
        <v>4.87</v>
      </c>
      <c r="AX222" s="27">
        <v>13.75</v>
      </c>
      <c r="AY222" s="27">
        <v>26.67</v>
      </c>
      <c r="AZ222" s="27">
        <v>1.97</v>
      </c>
      <c r="BA222" s="27">
        <v>1.0900000000000001</v>
      </c>
      <c r="BB222" s="27">
        <v>11.25</v>
      </c>
      <c r="BC222" s="27">
        <v>23.48</v>
      </c>
      <c r="BD222" s="27">
        <v>18.309999999999999</v>
      </c>
      <c r="BE222" s="27">
        <v>22.24</v>
      </c>
      <c r="BF222" s="27">
        <v>85</v>
      </c>
      <c r="BG222" s="27">
        <v>10.99</v>
      </c>
      <c r="BH222" s="27">
        <v>11</v>
      </c>
      <c r="BI222" s="27">
        <v>12</v>
      </c>
      <c r="BJ222" s="27">
        <v>2.2000000000000002</v>
      </c>
      <c r="BK222" s="27">
        <v>57.5</v>
      </c>
      <c r="BL222" s="27">
        <v>10.49</v>
      </c>
      <c r="BM222" s="27">
        <v>11.13</v>
      </c>
    </row>
    <row r="223" spans="1:65" x14ac:dyDescent="0.2">
      <c r="A223" s="13">
        <v>4516700200</v>
      </c>
      <c r="B223" t="s">
        <v>573</v>
      </c>
      <c r="C223" t="s">
        <v>574</v>
      </c>
      <c r="D223" t="s">
        <v>575</v>
      </c>
      <c r="E223" s="27">
        <v>11.98</v>
      </c>
      <c r="F223" s="27">
        <v>4.32</v>
      </c>
      <c r="G223" s="27">
        <v>5.55</v>
      </c>
      <c r="H223" s="27">
        <v>1.48</v>
      </c>
      <c r="I223" s="27">
        <v>1.1200000000000001</v>
      </c>
      <c r="J223" s="27">
        <v>1.93</v>
      </c>
      <c r="K223" s="27">
        <v>1.52</v>
      </c>
      <c r="L223" s="27">
        <v>1.1200000000000001</v>
      </c>
      <c r="M223" s="27">
        <v>4.29</v>
      </c>
      <c r="N223" s="27">
        <v>4.38</v>
      </c>
      <c r="O223" s="27">
        <v>0.59</v>
      </c>
      <c r="P223" s="27">
        <v>1.5</v>
      </c>
      <c r="Q223" s="27">
        <v>4.1500000000000004</v>
      </c>
      <c r="R223" s="27">
        <v>3.95</v>
      </c>
      <c r="S223" s="27">
        <v>4.57</v>
      </c>
      <c r="T223" s="27">
        <v>2.85</v>
      </c>
      <c r="U223" s="27">
        <v>4.55</v>
      </c>
      <c r="V223" s="27">
        <v>1.35</v>
      </c>
      <c r="W223" s="27">
        <v>1.96</v>
      </c>
      <c r="X223" s="27">
        <v>1.79</v>
      </c>
      <c r="Y223" s="27">
        <v>23.87</v>
      </c>
      <c r="Z223" s="27">
        <v>4.2300000000000004</v>
      </c>
      <c r="AA223" s="27">
        <v>3.05</v>
      </c>
      <c r="AB223" s="27">
        <v>1.1399999999999999</v>
      </c>
      <c r="AC223" s="27">
        <v>2.98</v>
      </c>
      <c r="AD223" s="27">
        <v>2.25</v>
      </c>
      <c r="AE223" s="29">
        <v>1523.7</v>
      </c>
      <c r="AF223" s="29">
        <v>411942</v>
      </c>
      <c r="AG223" s="25">
        <v>3.111000000000014</v>
      </c>
      <c r="AH223" s="29">
        <v>1321.1415229141592</v>
      </c>
      <c r="AI223" s="27">
        <v>225.13626466216735</v>
      </c>
      <c r="AJ223" s="27" t="s">
        <v>869</v>
      </c>
      <c r="AK223" s="27" t="s">
        <v>869</v>
      </c>
      <c r="AL223" s="27">
        <v>225.13626466216735</v>
      </c>
      <c r="AM223" s="27">
        <v>191.98755</v>
      </c>
      <c r="AN223" s="27">
        <v>55.33</v>
      </c>
      <c r="AO223" s="30">
        <v>3.0680000000000001</v>
      </c>
      <c r="AP223" s="27">
        <v>71.319999999999993</v>
      </c>
      <c r="AQ223" s="27">
        <v>140</v>
      </c>
      <c r="AR223" s="27">
        <v>89</v>
      </c>
      <c r="AS223" s="27">
        <v>10.07</v>
      </c>
      <c r="AT223" s="27">
        <v>341.25</v>
      </c>
      <c r="AU223" s="27">
        <v>3</v>
      </c>
      <c r="AV223" s="27">
        <v>9.49</v>
      </c>
      <c r="AW223" s="27">
        <v>4.0599999999999996</v>
      </c>
      <c r="AX223" s="27">
        <v>20</v>
      </c>
      <c r="AY223" s="27">
        <v>58</v>
      </c>
      <c r="AZ223" s="27">
        <v>2.41</v>
      </c>
      <c r="BA223" s="27">
        <v>1.04</v>
      </c>
      <c r="BB223" s="27">
        <v>11.49</v>
      </c>
      <c r="BC223" s="27">
        <v>34.909999999999997</v>
      </c>
      <c r="BD223" s="27">
        <v>26.33</v>
      </c>
      <c r="BE223" s="27">
        <v>33.61</v>
      </c>
      <c r="BF223" s="27">
        <v>81</v>
      </c>
      <c r="BG223" s="27">
        <v>9.8800000000000008</v>
      </c>
      <c r="BH223" s="27">
        <v>11.29</v>
      </c>
      <c r="BI223" s="27">
        <v>13.75</v>
      </c>
      <c r="BJ223" s="27">
        <v>2.65</v>
      </c>
      <c r="BK223" s="27">
        <v>52.5</v>
      </c>
      <c r="BL223" s="27">
        <v>10.99</v>
      </c>
      <c r="BM223" s="27">
        <v>12.01</v>
      </c>
    </row>
    <row r="224" spans="1:65" x14ac:dyDescent="0.2">
      <c r="A224" s="13">
        <v>4834860710</v>
      </c>
      <c r="B224" t="s">
        <v>605</v>
      </c>
      <c r="C224" t="s">
        <v>638</v>
      </c>
      <c r="D224" t="s">
        <v>639</v>
      </c>
      <c r="E224" s="27">
        <v>11.98</v>
      </c>
      <c r="F224" s="27">
        <v>4.12</v>
      </c>
      <c r="G224" s="27">
        <v>3.33</v>
      </c>
      <c r="H224" s="27">
        <v>1.06</v>
      </c>
      <c r="I224" s="27">
        <v>0.88</v>
      </c>
      <c r="J224" s="27">
        <v>2.08</v>
      </c>
      <c r="K224" s="27">
        <v>1.54</v>
      </c>
      <c r="L224" s="27">
        <v>0.95</v>
      </c>
      <c r="M224" s="27">
        <v>3.61</v>
      </c>
      <c r="N224" s="27">
        <v>2.34</v>
      </c>
      <c r="O224" s="27">
        <v>0.5</v>
      </c>
      <c r="P224" s="27">
        <v>1.78</v>
      </c>
      <c r="Q224" s="27">
        <v>3.65</v>
      </c>
      <c r="R224" s="27">
        <v>3.49</v>
      </c>
      <c r="S224" s="27">
        <v>3.47</v>
      </c>
      <c r="T224" s="27">
        <v>1.97</v>
      </c>
      <c r="U224" s="27">
        <v>4.0199999999999996</v>
      </c>
      <c r="V224" s="27">
        <v>1.05</v>
      </c>
      <c r="W224" s="27">
        <v>1.53</v>
      </c>
      <c r="X224" s="27">
        <v>1.56</v>
      </c>
      <c r="Y224" s="27">
        <v>18.75</v>
      </c>
      <c r="Z224" s="27">
        <v>3.96</v>
      </c>
      <c r="AA224" s="27">
        <v>2.34</v>
      </c>
      <c r="AB224" s="27">
        <v>0.89</v>
      </c>
      <c r="AC224" s="27">
        <v>2.76</v>
      </c>
      <c r="AD224" s="27">
        <v>2.0499999999999998</v>
      </c>
      <c r="AE224" s="29">
        <v>783.4</v>
      </c>
      <c r="AF224" s="29">
        <v>322771</v>
      </c>
      <c r="AG224" s="25">
        <v>3.9249999999999874</v>
      </c>
      <c r="AH224" s="29">
        <v>1145.2760488670372</v>
      </c>
      <c r="AI224" s="27" t="s">
        <v>869</v>
      </c>
      <c r="AJ224" s="27">
        <v>141.98182685416666</v>
      </c>
      <c r="AK224" s="27">
        <v>55.040177523665299</v>
      </c>
      <c r="AL224" s="27">
        <v>197.02200437783196</v>
      </c>
      <c r="AM224" s="27">
        <v>189.82140000000001</v>
      </c>
      <c r="AN224" s="27">
        <v>45</v>
      </c>
      <c r="AO224" s="30">
        <v>2.9279999999999999</v>
      </c>
      <c r="AP224" s="27">
        <v>115</v>
      </c>
      <c r="AQ224" s="27">
        <v>104.53</v>
      </c>
      <c r="AR224" s="27">
        <v>99</v>
      </c>
      <c r="AS224" s="27">
        <v>9.36</v>
      </c>
      <c r="AT224" s="27">
        <v>435.67</v>
      </c>
      <c r="AU224" s="27">
        <v>5.19</v>
      </c>
      <c r="AV224" s="27">
        <v>11.33</v>
      </c>
      <c r="AW224" s="27">
        <v>3.99</v>
      </c>
      <c r="AX224" s="27">
        <v>16.329999999999998</v>
      </c>
      <c r="AY224" s="27">
        <v>33.75</v>
      </c>
      <c r="AZ224" s="27">
        <v>1.71</v>
      </c>
      <c r="BA224" s="27">
        <v>0.99</v>
      </c>
      <c r="BB224" s="27">
        <v>11.95</v>
      </c>
      <c r="BC224" s="27">
        <v>30.37</v>
      </c>
      <c r="BD224" s="27">
        <v>27</v>
      </c>
      <c r="BE224" s="27">
        <v>24.95</v>
      </c>
      <c r="BF224" s="27">
        <v>82</v>
      </c>
      <c r="BG224" s="27">
        <v>15.99</v>
      </c>
      <c r="BH224" s="27">
        <v>12.25</v>
      </c>
      <c r="BI224" s="27">
        <v>20</v>
      </c>
      <c r="BJ224" s="27">
        <v>2.46</v>
      </c>
      <c r="BK224" s="27">
        <v>54</v>
      </c>
      <c r="BL224" s="27">
        <v>9.82</v>
      </c>
      <c r="BM224" s="27">
        <v>6.98</v>
      </c>
    </row>
    <row r="225" spans="1:65" x14ac:dyDescent="0.2">
      <c r="A225" s="13">
        <v>4716860300</v>
      </c>
      <c r="B225" t="s">
        <v>587</v>
      </c>
      <c r="C225" t="s">
        <v>588</v>
      </c>
      <c r="D225" t="s">
        <v>589</v>
      </c>
      <c r="E225" s="27">
        <v>11.98</v>
      </c>
      <c r="F225" s="27">
        <v>5.96</v>
      </c>
      <c r="G225" s="27">
        <v>4.54</v>
      </c>
      <c r="H225" s="27">
        <v>1.17</v>
      </c>
      <c r="I225" s="27">
        <v>1.01</v>
      </c>
      <c r="J225" s="27">
        <v>2.1800000000000002</v>
      </c>
      <c r="K225" s="27">
        <v>1.96</v>
      </c>
      <c r="L225" s="27">
        <v>1.1299999999999999</v>
      </c>
      <c r="M225" s="27">
        <v>3.82</v>
      </c>
      <c r="N225" s="27">
        <v>3.65</v>
      </c>
      <c r="O225" s="27">
        <v>0.61</v>
      </c>
      <c r="P225" s="27">
        <v>1.95</v>
      </c>
      <c r="Q225" s="27">
        <v>3.94</v>
      </c>
      <c r="R225" s="27">
        <v>4.09</v>
      </c>
      <c r="S225" s="27">
        <v>4.22</v>
      </c>
      <c r="T225" s="27">
        <v>2.61</v>
      </c>
      <c r="U225" s="27">
        <v>3.77</v>
      </c>
      <c r="V225" s="27">
        <v>1.24</v>
      </c>
      <c r="W225" s="27">
        <v>1.84</v>
      </c>
      <c r="X225" s="27">
        <v>1.96</v>
      </c>
      <c r="Y225" s="27">
        <v>19.23</v>
      </c>
      <c r="Z225" s="27">
        <v>4.6399999999999997</v>
      </c>
      <c r="AA225" s="27">
        <v>2.2599999999999998</v>
      </c>
      <c r="AB225" s="27">
        <v>0.98</v>
      </c>
      <c r="AC225" s="27">
        <v>2.67</v>
      </c>
      <c r="AD225" s="27">
        <v>2.0699999999999998</v>
      </c>
      <c r="AE225" s="29">
        <v>1278.8</v>
      </c>
      <c r="AF225" s="29">
        <v>389700</v>
      </c>
      <c r="AG225" s="25">
        <v>3.4350000000004655</v>
      </c>
      <c r="AH225" s="29">
        <v>1301.8635668696236</v>
      </c>
      <c r="AI225" s="27" t="s">
        <v>869</v>
      </c>
      <c r="AJ225" s="27">
        <v>76.067756766666676</v>
      </c>
      <c r="AK225" s="27">
        <v>63.676457157055665</v>
      </c>
      <c r="AL225" s="27">
        <v>139.74421392372233</v>
      </c>
      <c r="AM225" s="27">
        <v>190.32704999999999</v>
      </c>
      <c r="AN225" s="27">
        <v>49.6</v>
      </c>
      <c r="AO225" s="30">
        <v>2.899</v>
      </c>
      <c r="AP225" s="27">
        <v>99</v>
      </c>
      <c r="AQ225" s="27">
        <v>123</v>
      </c>
      <c r="AR225" s="27">
        <v>94</v>
      </c>
      <c r="AS225" s="27">
        <v>10.45</v>
      </c>
      <c r="AT225" s="27">
        <v>493.85</v>
      </c>
      <c r="AU225" s="27">
        <v>4.25</v>
      </c>
      <c r="AV225" s="27">
        <v>10.99</v>
      </c>
      <c r="AW225" s="27">
        <v>4.13</v>
      </c>
      <c r="AX225" s="27">
        <v>15.4</v>
      </c>
      <c r="AY225" s="27">
        <v>43</v>
      </c>
      <c r="AZ225" s="27">
        <v>1.79</v>
      </c>
      <c r="BA225" s="27">
        <v>0.86</v>
      </c>
      <c r="BB225" s="27">
        <v>14.6</v>
      </c>
      <c r="BC225" s="27">
        <v>26.43</v>
      </c>
      <c r="BD225" s="27">
        <v>25.59</v>
      </c>
      <c r="BE225" s="27">
        <v>28.42</v>
      </c>
      <c r="BF225" s="27">
        <v>67</v>
      </c>
      <c r="BG225" s="27">
        <v>34</v>
      </c>
      <c r="BH225" s="27">
        <v>12.27</v>
      </c>
      <c r="BI225" s="27">
        <v>16.2</v>
      </c>
      <c r="BJ225" s="27">
        <v>2.42</v>
      </c>
      <c r="BK225" s="27">
        <v>52</v>
      </c>
      <c r="BL225" s="27">
        <v>10.45</v>
      </c>
      <c r="BM225" s="27">
        <v>10.01</v>
      </c>
    </row>
    <row r="226" spans="1:65" x14ac:dyDescent="0.2">
      <c r="A226" s="13">
        <v>819740351</v>
      </c>
      <c r="B226" t="s">
        <v>247</v>
      </c>
      <c r="C226" t="s">
        <v>250</v>
      </c>
      <c r="D226" t="s">
        <v>252</v>
      </c>
      <c r="E226" s="27">
        <v>11.97</v>
      </c>
      <c r="F226" s="27">
        <v>4.4800000000000004</v>
      </c>
      <c r="G226" s="27">
        <v>4.3</v>
      </c>
      <c r="H226" s="27">
        <v>1.04</v>
      </c>
      <c r="I226" s="27">
        <v>0.9</v>
      </c>
      <c r="J226" s="27">
        <v>1.73</v>
      </c>
      <c r="K226" s="27">
        <v>1.65</v>
      </c>
      <c r="L226" s="27">
        <v>0.99</v>
      </c>
      <c r="M226" s="27">
        <v>3.47</v>
      </c>
      <c r="N226" s="27">
        <v>1.97</v>
      </c>
      <c r="O226" s="27">
        <v>0.49</v>
      </c>
      <c r="P226" s="27">
        <v>1.78</v>
      </c>
      <c r="Q226" s="27">
        <v>3.37</v>
      </c>
      <c r="R226" s="27">
        <v>4.1900000000000004</v>
      </c>
      <c r="S226" s="27">
        <v>4.4800000000000004</v>
      </c>
      <c r="T226" s="27">
        <v>4.3899999999999997</v>
      </c>
      <c r="U226" s="27">
        <v>3.28</v>
      </c>
      <c r="V226" s="27">
        <v>1.18</v>
      </c>
      <c r="W226" s="27">
        <v>1.76</v>
      </c>
      <c r="X226" s="27">
        <v>1.79</v>
      </c>
      <c r="Y226" s="27">
        <v>19.03</v>
      </c>
      <c r="Z226" s="27">
        <v>3.94</v>
      </c>
      <c r="AA226" s="27">
        <v>2.5</v>
      </c>
      <c r="AB226" s="27">
        <v>0.84</v>
      </c>
      <c r="AC226" s="27">
        <v>2.5</v>
      </c>
      <c r="AD226" s="27">
        <v>1.96</v>
      </c>
      <c r="AE226" s="29">
        <v>1969</v>
      </c>
      <c r="AF226" s="29">
        <v>572400</v>
      </c>
      <c r="AG226" s="25">
        <v>3.8499999999999597</v>
      </c>
      <c r="AH226" s="29">
        <v>2012.5937410070844</v>
      </c>
      <c r="AI226" s="27" t="s">
        <v>869</v>
      </c>
      <c r="AJ226" s="27">
        <v>57.118927966666668</v>
      </c>
      <c r="AK226" s="27">
        <v>46.869601597759527</v>
      </c>
      <c r="AL226" s="27">
        <v>103.98852956442619</v>
      </c>
      <c r="AM226" s="27">
        <v>191.48430000000002</v>
      </c>
      <c r="AN226" s="27">
        <v>70.67</v>
      </c>
      <c r="AO226" s="30">
        <v>3.12</v>
      </c>
      <c r="AP226" s="27">
        <v>65</v>
      </c>
      <c r="AQ226" s="27">
        <v>104</v>
      </c>
      <c r="AR226" s="27">
        <v>98</v>
      </c>
      <c r="AS226" s="27">
        <v>8.99</v>
      </c>
      <c r="AT226" s="27">
        <v>469.79</v>
      </c>
      <c r="AU226" s="27">
        <v>4.8899999999999997</v>
      </c>
      <c r="AV226" s="27">
        <v>11.39</v>
      </c>
      <c r="AW226" s="27">
        <v>5.39</v>
      </c>
      <c r="AX226" s="27">
        <v>27</v>
      </c>
      <c r="AY226" s="27">
        <v>30</v>
      </c>
      <c r="AZ226" s="27">
        <v>1.62</v>
      </c>
      <c r="BA226" s="27">
        <v>1</v>
      </c>
      <c r="BB226" s="27">
        <v>13.97</v>
      </c>
      <c r="BC226" s="27">
        <v>33.99</v>
      </c>
      <c r="BD226" s="27">
        <v>16.489999999999998</v>
      </c>
      <c r="BE226" s="27">
        <v>25.49</v>
      </c>
      <c r="BF226" s="27">
        <v>65</v>
      </c>
      <c r="BG226" s="27">
        <v>18.59</v>
      </c>
      <c r="BH226" s="27">
        <v>17.87</v>
      </c>
      <c r="BI226" s="27">
        <v>15</v>
      </c>
      <c r="BJ226" s="27">
        <v>2.99</v>
      </c>
      <c r="BK226" s="27">
        <v>59</v>
      </c>
      <c r="BL226" s="27">
        <v>8.27</v>
      </c>
      <c r="BM226" s="27">
        <v>6.99</v>
      </c>
    </row>
    <row r="227" spans="1:65" x14ac:dyDescent="0.2">
      <c r="A227" s="13">
        <v>2229180400</v>
      </c>
      <c r="B227" t="s">
        <v>397</v>
      </c>
      <c r="C227" t="s">
        <v>405</v>
      </c>
      <c r="D227" t="s">
        <v>406</v>
      </c>
      <c r="E227" s="27">
        <v>11.97</v>
      </c>
      <c r="F227" s="27">
        <v>6.37</v>
      </c>
      <c r="G227" s="27">
        <v>4.53</v>
      </c>
      <c r="H227" s="27">
        <v>1.52</v>
      </c>
      <c r="I227" s="27">
        <v>1</v>
      </c>
      <c r="J227" s="27">
        <v>2.5099999999999998</v>
      </c>
      <c r="K227" s="27">
        <v>3.35</v>
      </c>
      <c r="L227" s="27">
        <v>0.99</v>
      </c>
      <c r="M227" s="27">
        <v>4.67</v>
      </c>
      <c r="N227" s="27">
        <v>3.84</v>
      </c>
      <c r="O227" s="27">
        <v>0.61</v>
      </c>
      <c r="P227" s="27">
        <v>1.78</v>
      </c>
      <c r="Q227" s="27">
        <v>3.59</v>
      </c>
      <c r="R227" s="27">
        <v>4.01</v>
      </c>
      <c r="S227" s="27">
        <v>5.23</v>
      </c>
      <c r="T227" s="27">
        <v>3.01</v>
      </c>
      <c r="U227" s="27">
        <v>4.46</v>
      </c>
      <c r="V227" s="27">
        <v>1.32</v>
      </c>
      <c r="W227" s="27">
        <v>1.77</v>
      </c>
      <c r="X227" s="27">
        <v>2.2799999999999998</v>
      </c>
      <c r="Y227" s="27">
        <v>18.7</v>
      </c>
      <c r="Z227" s="27">
        <v>6.87</v>
      </c>
      <c r="AA227" s="27">
        <v>2.5099999999999998</v>
      </c>
      <c r="AB227" s="27">
        <v>1.48</v>
      </c>
      <c r="AC227" s="27">
        <v>3.2</v>
      </c>
      <c r="AD227" s="27">
        <v>2.1800000000000002</v>
      </c>
      <c r="AE227" s="29">
        <v>1117.43</v>
      </c>
      <c r="AF227" s="29">
        <v>287344</v>
      </c>
      <c r="AG227" s="25">
        <v>3.7499999999999631</v>
      </c>
      <c r="AH227" s="29">
        <v>998.05114908525672</v>
      </c>
      <c r="AI227" s="27" t="s">
        <v>869</v>
      </c>
      <c r="AJ227" s="27">
        <v>86.5152283274886</v>
      </c>
      <c r="AK227" s="27">
        <v>56.330855559316113</v>
      </c>
      <c r="AL227" s="27">
        <v>142.84608388680471</v>
      </c>
      <c r="AM227" s="27">
        <v>184.52205000000001</v>
      </c>
      <c r="AN227" s="27">
        <v>60.63</v>
      </c>
      <c r="AO227" s="30">
        <v>3.0430000000000001</v>
      </c>
      <c r="AP227" s="27">
        <v>105.47</v>
      </c>
      <c r="AQ227" s="27">
        <v>125.35</v>
      </c>
      <c r="AR227" s="27">
        <v>98.55</v>
      </c>
      <c r="AS227" s="27">
        <v>11.03</v>
      </c>
      <c r="AT227" s="27">
        <v>455.83</v>
      </c>
      <c r="AU227" s="27">
        <v>4.6900000000000004</v>
      </c>
      <c r="AV227" s="27">
        <v>10.93</v>
      </c>
      <c r="AW227" s="27">
        <v>3.99</v>
      </c>
      <c r="AX227" s="27">
        <v>24.33</v>
      </c>
      <c r="AY227" s="27">
        <v>42.67</v>
      </c>
      <c r="AZ227" s="27">
        <v>2.83</v>
      </c>
      <c r="BA227" s="27">
        <v>1.25</v>
      </c>
      <c r="BB227" s="27">
        <v>14.88</v>
      </c>
      <c r="BC227" s="27">
        <v>30.93</v>
      </c>
      <c r="BD227" s="27">
        <v>26.02</v>
      </c>
      <c r="BE227" s="27">
        <v>26.97</v>
      </c>
      <c r="BF227" s="27">
        <v>90.15</v>
      </c>
      <c r="BG227" s="27">
        <v>4.25</v>
      </c>
      <c r="BH227" s="27">
        <v>11.69</v>
      </c>
      <c r="BI227" s="27">
        <v>18.329999999999998</v>
      </c>
      <c r="BJ227" s="27">
        <v>2.2999999999999998</v>
      </c>
      <c r="BK227" s="27">
        <v>59.61</v>
      </c>
      <c r="BL227" s="27">
        <v>9.36</v>
      </c>
      <c r="BM227" s="27">
        <v>11.01</v>
      </c>
    </row>
    <row r="228" spans="1:65" x14ac:dyDescent="0.2">
      <c r="A228" s="13">
        <v>3510740200</v>
      </c>
      <c r="B228" t="s">
        <v>492</v>
      </c>
      <c r="C228" t="s">
        <v>493</v>
      </c>
      <c r="D228" t="s">
        <v>847</v>
      </c>
      <c r="E228" s="27">
        <v>11.94</v>
      </c>
      <c r="F228" s="27">
        <v>6.25</v>
      </c>
      <c r="G228" s="27">
        <v>4.46</v>
      </c>
      <c r="H228" s="27">
        <v>0.89</v>
      </c>
      <c r="I228" s="27">
        <v>1.06</v>
      </c>
      <c r="J228" s="27">
        <v>2.19</v>
      </c>
      <c r="K228" s="27">
        <v>1.86</v>
      </c>
      <c r="L228" s="27">
        <v>1.1000000000000001</v>
      </c>
      <c r="M228" s="27">
        <v>3.97</v>
      </c>
      <c r="N228" s="27">
        <v>2.97</v>
      </c>
      <c r="O228" s="27">
        <v>0.69</v>
      </c>
      <c r="P228" s="27">
        <v>1.76</v>
      </c>
      <c r="Q228" s="27">
        <v>3.44</v>
      </c>
      <c r="R228" s="27">
        <v>3.78</v>
      </c>
      <c r="S228" s="27">
        <v>5.19</v>
      </c>
      <c r="T228" s="27">
        <v>3.24</v>
      </c>
      <c r="U228" s="27">
        <v>4.47</v>
      </c>
      <c r="V228" s="27">
        <v>1.22</v>
      </c>
      <c r="W228" s="27">
        <v>1.99</v>
      </c>
      <c r="X228" s="27">
        <v>1.63</v>
      </c>
      <c r="Y228" s="27">
        <v>22.5</v>
      </c>
      <c r="Z228" s="27">
        <v>6.58</v>
      </c>
      <c r="AA228" s="27">
        <v>2.72</v>
      </c>
      <c r="AB228" s="27">
        <v>1.52</v>
      </c>
      <c r="AC228" s="27">
        <v>3.06</v>
      </c>
      <c r="AD228" s="27">
        <v>2.06</v>
      </c>
      <c r="AE228" s="29">
        <v>1160</v>
      </c>
      <c r="AF228" s="29">
        <v>362405</v>
      </c>
      <c r="AG228" s="25">
        <v>4.2500000000000462</v>
      </c>
      <c r="AH228" s="29">
        <v>1337.1110716999592</v>
      </c>
      <c r="AI228" s="27" t="s">
        <v>869</v>
      </c>
      <c r="AJ228" s="27">
        <v>107.2140478447738</v>
      </c>
      <c r="AK228" s="27">
        <v>43.572590066107686</v>
      </c>
      <c r="AL228" s="27">
        <v>150.7866379108815</v>
      </c>
      <c r="AM228" s="27">
        <v>188.41829999999999</v>
      </c>
      <c r="AN228" s="27">
        <v>49.61</v>
      </c>
      <c r="AO228" s="30">
        <v>2.97</v>
      </c>
      <c r="AP228" s="27">
        <v>108.39</v>
      </c>
      <c r="AQ228" s="27">
        <v>106.97</v>
      </c>
      <c r="AR228" s="27">
        <v>99.14</v>
      </c>
      <c r="AS228" s="27">
        <v>9.6999999999999993</v>
      </c>
      <c r="AT228" s="27">
        <v>320.33</v>
      </c>
      <c r="AU228" s="27">
        <v>5.19</v>
      </c>
      <c r="AV228" s="27">
        <v>9.99</v>
      </c>
      <c r="AW228" s="27">
        <v>4.29</v>
      </c>
      <c r="AX228" s="27">
        <v>35</v>
      </c>
      <c r="AY228" s="27">
        <v>45</v>
      </c>
      <c r="AZ228" s="27">
        <v>2.87</v>
      </c>
      <c r="BA228" s="27">
        <v>1.08</v>
      </c>
      <c r="BB228" s="27">
        <v>10.88</v>
      </c>
      <c r="BC228" s="27">
        <v>28</v>
      </c>
      <c r="BD228" s="27">
        <v>24</v>
      </c>
      <c r="BE228" s="27">
        <v>27.5</v>
      </c>
      <c r="BF228" s="27">
        <v>69.010000000000005</v>
      </c>
      <c r="BG228" s="27">
        <v>8.99</v>
      </c>
      <c r="BH228" s="27">
        <v>12.85</v>
      </c>
      <c r="BI228" s="27">
        <v>15.71</v>
      </c>
      <c r="BJ228" s="27">
        <v>2.27</v>
      </c>
      <c r="BK228" s="27">
        <v>50.33</v>
      </c>
      <c r="BL228" s="27">
        <v>9.69</v>
      </c>
      <c r="BM228" s="27">
        <v>11.3</v>
      </c>
    </row>
    <row r="229" spans="1:65" x14ac:dyDescent="0.2">
      <c r="A229" s="13">
        <v>1223540300</v>
      </c>
      <c r="B229" t="s">
        <v>272</v>
      </c>
      <c r="C229" t="s">
        <v>834</v>
      </c>
      <c r="D229" t="s">
        <v>835</v>
      </c>
      <c r="E229" s="27">
        <v>11.93</v>
      </c>
      <c r="F229" s="27">
        <v>5.66</v>
      </c>
      <c r="G229" s="27">
        <v>4.4000000000000004</v>
      </c>
      <c r="H229" s="27">
        <v>1.65</v>
      </c>
      <c r="I229" s="27">
        <v>1</v>
      </c>
      <c r="J229" s="27">
        <v>2.67</v>
      </c>
      <c r="K229" s="27">
        <v>2.2999999999999998</v>
      </c>
      <c r="L229" s="27">
        <v>0.88</v>
      </c>
      <c r="M229" s="27">
        <v>3.48</v>
      </c>
      <c r="N229" s="27">
        <v>3.97</v>
      </c>
      <c r="O229" s="27">
        <v>0.63</v>
      </c>
      <c r="P229" s="27">
        <v>1.48</v>
      </c>
      <c r="Q229" s="27">
        <v>3.32</v>
      </c>
      <c r="R229" s="27">
        <v>3.98</v>
      </c>
      <c r="S229" s="27">
        <v>5.28</v>
      </c>
      <c r="T229" s="27">
        <v>2.81</v>
      </c>
      <c r="U229" s="27">
        <v>4.03</v>
      </c>
      <c r="V229" s="27">
        <v>1.18</v>
      </c>
      <c r="W229" s="27">
        <v>1.76</v>
      </c>
      <c r="X229" s="27">
        <v>1.58</v>
      </c>
      <c r="Y229" s="27">
        <v>19.07</v>
      </c>
      <c r="Z229" s="27">
        <v>5.49</v>
      </c>
      <c r="AA229" s="27">
        <v>2.52</v>
      </c>
      <c r="AB229" s="27">
        <v>1.46</v>
      </c>
      <c r="AC229" s="27">
        <v>3.16</v>
      </c>
      <c r="AD229" s="27">
        <v>2.14</v>
      </c>
      <c r="AE229" s="29">
        <v>1616</v>
      </c>
      <c r="AF229" s="29">
        <v>460367</v>
      </c>
      <c r="AG229" s="25">
        <v>3.8499999999999637</v>
      </c>
      <c r="AH229" s="29">
        <v>1618.678795887856</v>
      </c>
      <c r="AI229" s="27" t="s">
        <v>869</v>
      </c>
      <c r="AJ229" s="27">
        <v>123.30065462428284</v>
      </c>
      <c r="AK229" s="27">
        <v>45.318754515674193</v>
      </c>
      <c r="AL229" s="27">
        <v>168.61940913995704</v>
      </c>
      <c r="AM229" s="27">
        <v>178.3895</v>
      </c>
      <c r="AN229" s="27">
        <v>67.8</v>
      </c>
      <c r="AO229" s="30">
        <v>3.226</v>
      </c>
      <c r="AP229" s="27">
        <v>79</v>
      </c>
      <c r="AQ229" s="27">
        <v>100</v>
      </c>
      <c r="AR229" s="27">
        <v>116</v>
      </c>
      <c r="AS229" s="27">
        <v>9</v>
      </c>
      <c r="AT229" s="27">
        <v>438.78</v>
      </c>
      <c r="AU229" s="27">
        <v>5.09</v>
      </c>
      <c r="AV229" s="27">
        <v>10.39</v>
      </c>
      <c r="AW229" s="27">
        <v>3.99</v>
      </c>
      <c r="AX229" s="27">
        <v>30</v>
      </c>
      <c r="AY229" s="27">
        <v>42</v>
      </c>
      <c r="AZ229" s="27">
        <v>2.8</v>
      </c>
      <c r="BA229" s="27">
        <v>0.98</v>
      </c>
      <c r="BB229" s="27">
        <v>13.5</v>
      </c>
      <c r="BC229" s="27">
        <v>18</v>
      </c>
      <c r="BD229" s="27">
        <v>17.989999999999998</v>
      </c>
      <c r="BE229" s="27">
        <v>27.5</v>
      </c>
      <c r="BF229" s="27">
        <v>69.819999999999993</v>
      </c>
      <c r="BG229" s="27">
        <v>8.3333333333333339</v>
      </c>
      <c r="BH229" s="27">
        <v>13.15</v>
      </c>
      <c r="BI229" s="27">
        <v>15</v>
      </c>
      <c r="BJ229" s="27">
        <v>3.42</v>
      </c>
      <c r="BK229" s="27">
        <v>53.5</v>
      </c>
      <c r="BL229" s="27">
        <v>9.61</v>
      </c>
      <c r="BM229" s="27">
        <v>8.98</v>
      </c>
    </row>
    <row r="230" spans="1:65" x14ac:dyDescent="0.2">
      <c r="A230" s="13">
        <v>5629660500</v>
      </c>
      <c r="B230" t="s">
        <v>719</v>
      </c>
      <c r="C230" t="s">
        <v>722</v>
      </c>
      <c r="D230" t="s">
        <v>723</v>
      </c>
      <c r="E230" s="27">
        <v>11.93</v>
      </c>
      <c r="F230" s="27">
        <v>6.33</v>
      </c>
      <c r="G230" s="27">
        <v>4.4800000000000004</v>
      </c>
      <c r="H230" s="27">
        <v>1.94</v>
      </c>
      <c r="I230" s="27">
        <v>1</v>
      </c>
      <c r="J230" s="27">
        <v>2.19</v>
      </c>
      <c r="K230" s="27">
        <v>1.86</v>
      </c>
      <c r="L230" s="27">
        <v>1.08</v>
      </c>
      <c r="M230" s="27">
        <v>4.2300000000000004</v>
      </c>
      <c r="N230" s="27">
        <v>3.27</v>
      </c>
      <c r="O230" s="27">
        <v>0.68</v>
      </c>
      <c r="P230" s="27">
        <v>1.78</v>
      </c>
      <c r="Q230" s="27">
        <v>3.52</v>
      </c>
      <c r="R230" s="27">
        <v>3.94</v>
      </c>
      <c r="S230" s="27">
        <v>5.23</v>
      </c>
      <c r="T230" s="27">
        <v>3.46</v>
      </c>
      <c r="U230" s="27">
        <v>3.74</v>
      </c>
      <c r="V230" s="27">
        <v>1.35</v>
      </c>
      <c r="W230" s="27">
        <v>1.88</v>
      </c>
      <c r="X230" s="27">
        <v>1.58</v>
      </c>
      <c r="Y230" s="27">
        <v>21.64</v>
      </c>
      <c r="Z230" s="27">
        <v>6.57</v>
      </c>
      <c r="AA230" s="27">
        <v>2.75</v>
      </c>
      <c r="AB230" s="27">
        <v>1.54</v>
      </c>
      <c r="AC230" s="27">
        <v>3.21</v>
      </c>
      <c r="AD230" s="27">
        <v>1.98</v>
      </c>
      <c r="AE230" s="29">
        <v>948.75</v>
      </c>
      <c r="AF230" s="29">
        <v>348038</v>
      </c>
      <c r="AG230" s="25">
        <v>4.687500000000008</v>
      </c>
      <c r="AH230" s="29">
        <v>1351.8320373726317</v>
      </c>
      <c r="AI230" s="27" t="s">
        <v>869</v>
      </c>
      <c r="AJ230" s="27">
        <v>67.796509066666673</v>
      </c>
      <c r="AK230" s="27">
        <v>58.030249738312797</v>
      </c>
      <c r="AL230" s="27">
        <v>125.82675880497948</v>
      </c>
      <c r="AM230" s="27">
        <v>185.1876</v>
      </c>
      <c r="AN230" s="27">
        <v>113.42</v>
      </c>
      <c r="AO230" s="30">
        <v>2.9329999999999998</v>
      </c>
      <c r="AP230" s="27">
        <v>175.5</v>
      </c>
      <c r="AQ230" s="27">
        <v>120.66</v>
      </c>
      <c r="AR230" s="27">
        <v>104.5</v>
      </c>
      <c r="AS230" s="27">
        <v>10</v>
      </c>
      <c r="AT230" s="27">
        <v>361.12</v>
      </c>
      <c r="AU230" s="27">
        <v>5.69</v>
      </c>
      <c r="AV230" s="27">
        <v>9.99</v>
      </c>
      <c r="AW230" s="27">
        <v>4.49</v>
      </c>
      <c r="AX230" s="27">
        <v>26.5</v>
      </c>
      <c r="AY230" s="27">
        <v>40</v>
      </c>
      <c r="AZ230" s="27">
        <v>3.61</v>
      </c>
      <c r="BA230" s="27">
        <v>1.1399999999999999</v>
      </c>
      <c r="BB230" s="27">
        <v>15.5</v>
      </c>
      <c r="BC230" s="27">
        <v>33.33</v>
      </c>
      <c r="BD230" s="27">
        <v>26.8</v>
      </c>
      <c r="BE230" s="27">
        <v>34</v>
      </c>
      <c r="BF230" s="27">
        <v>82.04</v>
      </c>
      <c r="BG230" s="27">
        <v>16.25</v>
      </c>
      <c r="BH230" s="27">
        <v>10.53</v>
      </c>
      <c r="BI230" s="27">
        <v>13</v>
      </c>
      <c r="BJ230" s="27">
        <v>1.99</v>
      </c>
      <c r="BK230" s="27">
        <v>52</v>
      </c>
      <c r="BL230" s="27">
        <v>9.6300000000000008</v>
      </c>
      <c r="BM230" s="27">
        <v>11.62</v>
      </c>
    </row>
    <row r="231" spans="1:65" x14ac:dyDescent="0.2">
      <c r="A231" s="13">
        <v>2233740500</v>
      </c>
      <c r="B231" t="s">
        <v>397</v>
      </c>
      <c r="C231" t="s">
        <v>409</v>
      </c>
      <c r="D231" t="s">
        <v>410</v>
      </c>
      <c r="E231" s="27">
        <v>11.89</v>
      </c>
      <c r="F231" s="27">
        <v>4.45</v>
      </c>
      <c r="G231" s="27">
        <v>4.34</v>
      </c>
      <c r="H231" s="27">
        <v>1.1000000000000001</v>
      </c>
      <c r="I231" s="27">
        <v>0.98</v>
      </c>
      <c r="J231" s="27">
        <v>2.27</v>
      </c>
      <c r="K231" s="27">
        <v>1.63</v>
      </c>
      <c r="L231" s="27">
        <v>0.95</v>
      </c>
      <c r="M231" s="27">
        <v>3.18</v>
      </c>
      <c r="N231" s="27">
        <v>2.41</v>
      </c>
      <c r="O231" s="27">
        <v>0.57999999999999996</v>
      </c>
      <c r="P231" s="27">
        <v>1.73</v>
      </c>
      <c r="Q231" s="27">
        <v>3.68</v>
      </c>
      <c r="R231" s="27">
        <v>3.51</v>
      </c>
      <c r="S231" s="27">
        <v>3.62</v>
      </c>
      <c r="T231" s="27">
        <v>2.02</v>
      </c>
      <c r="U231" s="27">
        <v>4.6399999999999997</v>
      </c>
      <c r="V231" s="27">
        <v>1.1399999999999999</v>
      </c>
      <c r="W231" s="27">
        <v>1.67</v>
      </c>
      <c r="X231" s="27">
        <v>1.75</v>
      </c>
      <c r="Y231" s="27">
        <v>18.7</v>
      </c>
      <c r="Z231" s="27">
        <v>5.32</v>
      </c>
      <c r="AA231" s="27">
        <v>2.44</v>
      </c>
      <c r="AB231" s="27">
        <v>1.23</v>
      </c>
      <c r="AC231" s="27">
        <v>3.04</v>
      </c>
      <c r="AD231" s="27">
        <v>1.98</v>
      </c>
      <c r="AE231" s="29">
        <v>818.93</v>
      </c>
      <c r="AF231" s="29">
        <v>342313</v>
      </c>
      <c r="AG231" s="25">
        <v>3.7083333333333663</v>
      </c>
      <c r="AH231" s="29">
        <v>1182.9167826597973</v>
      </c>
      <c r="AI231" s="27" t="s">
        <v>869</v>
      </c>
      <c r="AJ231" s="27">
        <v>69.374938299027804</v>
      </c>
      <c r="AK231" s="27">
        <v>56.330855559316113</v>
      </c>
      <c r="AL231" s="27">
        <v>125.70579385834392</v>
      </c>
      <c r="AM231" s="27">
        <v>184.52205000000001</v>
      </c>
      <c r="AN231" s="27">
        <v>44.73</v>
      </c>
      <c r="AO231" s="30">
        <v>2.7629999999999999</v>
      </c>
      <c r="AP231" s="27">
        <v>102.75</v>
      </c>
      <c r="AQ231" s="27">
        <v>158.25</v>
      </c>
      <c r="AR231" s="27">
        <v>104</v>
      </c>
      <c r="AS231" s="27">
        <v>10.28</v>
      </c>
      <c r="AT231" s="27">
        <v>534.09</v>
      </c>
      <c r="AU231" s="27">
        <v>3.29</v>
      </c>
      <c r="AV231" s="27">
        <v>11.59</v>
      </c>
      <c r="AW231" s="27">
        <v>3.01</v>
      </c>
      <c r="AX231" s="27">
        <v>21.67</v>
      </c>
      <c r="AY231" s="27">
        <v>34.33</v>
      </c>
      <c r="AZ231" s="27">
        <v>2.15</v>
      </c>
      <c r="BA231" s="27">
        <v>1.0900000000000001</v>
      </c>
      <c r="BB231" s="27">
        <v>14.26</v>
      </c>
      <c r="BC231" s="27">
        <v>30.85</v>
      </c>
      <c r="BD231" s="27">
        <v>24.66</v>
      </c>
      <c r="BE231" s="27">
        <v>25.37</v>
      </c>
      <c r="BF231" s="27">
        <v>117.17</v>
      </c>
      <c r="BG231" s="27">
        <v>9.99</v>
      </c>
      <c r="BH231" s="27">
        <v>7.5</v>
      </c>
      <c r="BI231" s="27">
        <v>13.5</v>
      </c>
      <c r="BJ231" s="27">
        <v>3.24</v>
      </c>
      <c r="BK231" s="27">
        <v>77.56</v>
      </c>
      <c r="BL231" s="27">
        <v>10.29</v>
      </c>
      <c r="BM231" s="27">
        <v>8.61</v>
      </c>
    </row>
    <row r="232" spans="1:65" x14ac:dyDescent="0.2">
      <c r="A232" s="13">
        <v>1245300840</v>
      </c>
      <c r="B232" t="s">
        <v>272</v>
      </c>
      <c r="C232" t="s">
        <v>294</v>
      </c>
      <c r="D232" t="s">
        <v>295</v>
      </c>
      <c r="E232" s="27">
        <v>11.86</v>
      </c>
      <c r="F232" s="27">
        <v>6</v>
      </c>
      <c r="G232" s="27">
        <v>5.09</v>
      </c>
      <c r="H232" s="27">
        <v>1.83</v>
      </c>
      <c r="I232" s="27">
        <v>1.0900000000000001</v>
      </c>
      <c r="J232" s="27">
        <v>2.5499999999999998</v>
      </c>
      <c r="K232" s="27">
        <v>2.29</v>
      </c>
      <c r="L232" s="27">
        <v>1.1499999999999999</v>
      </c>
      <c r="M232" s="27">
        <v>3.86</v>
      </c>
      <c r="N232" s="27">
        <v>3.18</v>
      </c>
      <c r="O232" s="27">
        <v>0.66</v>
      </c>
      <c r="P232" s="27">
        <v>1.98</v>
      </c>
      <c r="Q232" s="27">
        <v>3.83</v>
      </c>
      <c r="R232" s="27">
        <v>3.86</v>
      </c>
      <c r="S232" s="27">
        <v>3.76</v>
      </c>
      <c r="T232" s="27">
        <v>3.04</v>
      </c>
      <c r="U232" s="27">
        <v>5.14</v>
      </c>
      <c r="V232" s="27">
        <v>1.31</v>
      </c>
      <c r="W232" s="27">
        <v>2.31</v>
      </c>
      <c r="X232" s="27">
        <v>1.88</v>
      </c>
      <c r="Y232" s="27">
        <v>19.43</v>
      </c>
      <c r="Z232" s="27">
        <v>6.65</v>
      </c>
      <c r="AA232" s="27">
        <v>2.78</v>
      </c>
      <c r="AB232" s="27">
        <v>2.39</v>
      </c>
      <c r="AC232" s="27">
        <v>2.94</v>
      </c>
      <c r="AD232" s="27">
        <v>2.04</v>
      </c>
      <c r="AE232" s="29">
        <v>1449.2</v>
      </c>
      <c r="AF232" s="29">
        <v>392333</v>
      </c>
      <c r="AG232" s="25">
        <v>3.7248000000000712</v>
      </c>
      <c r="AH232" s="29">
        <v>1358.5122895093389</v>
      </c>
      <c r="AI232" s="27">
        <v>166.28240668692678</v>
      </c>
      <c r="AJ232" s="27" t="s">
        <v>869</v>
      </c>
      <c r="AK232" s="27" t="s">
        <v>869</v>
      </c>
      <c r="AL232" s="27">
        <v>166.28240668692678</v>
      </c>
      <c r="AM232" s="27">
        <v>192.96705</v>
      </c>
      <c r="AN232" s="27">
        <v>58.08</v>
      </c>
      <c r="AO232" s="30">
        <v>3.085</v>
      </c>
      <c r="AP232" s="27">
        <v>100.7</v>
      </c>
      <c r="AQ232" s="27">
        <v>90.5</v>
      </c>
      <c r="AR232" s="27">
        <v>104.9</v>
      </c>
      <c r="AS232" s="27">
        <v>12.64</v>
      </c>
      <c r="AT232" s="27">
        <v>437.44</v>
      </c>
      <c r="AU232" s="27">
        <v>6.12</v>
      </c>
      <c r="AV232" s="27">
        <v>11.99</v>
      </c>
      <c r="AW232" s="27">
        <v>4.5599999999999996</v>
      </c>
      <c r="AX232" s="27">
        <v>16.5</v>
      </c>
      <c r="AY232" s="27">
        <v>31.44</v>
      </c>
      <c r="AZ232" s="27">
        <v>2.58</v>
      </c>
      <c r="BA232" s="27">
        <v>1.1100000000000001</v>
      </c>
      <c r="BB232" s="27">
        <v>14.24</v>
      </c>
      <c r="BC232" s="27">
        <v>25.98</v>
      </c>
      <c r="BD232" s="27">
        <v>20.22</v>
      </c>
      <c r="BE232" s="27">
        <v>26.99</v>
      </c>
      <c r="BF232" s="27">
        <v>80.48</v>
      </c>
      <c r="BG232" s="27">
        <v>11.041666666666666</v>
      </c>
      <c r="BH232" s="27">
        <v>12.43</v>
      </c>
      <c r="BI232" s="27">
        <v>16.5</v>
      </c>
      <c r="BJ232" s="27">
        <v>2.94</v>
      </c>
      <c r="BK232" s="27">
        <v>53.4</v>
      </c>
      <c r="BL232" s="27">
        <v>12.03</v>
      </c>
      <c r="BM232" s="27">
        <v>10.23</v>
      </c>
    </row>
    <row r="233" spans="1:65" x14ac:dyDescent="0.2">
      <c r="A233" s="13">
        <v>2917860250</v>
      </c>
      <c r="B233" t="s">
        <v>451</v>
      </c>
      <c r="C233" t="s">
        <v>452</v>
      </c>
      <c r="D233" t="s">
        <v>453</v>
      </c>
      <c r="E233" s="27">
        <v>11.86</v>
      </c>
      <c r="F233" s="27">
        <v>5.01</v>
      </c>
      <c r="G233" s="27">
        <v>4.78</v>
      </c>
      <c r="H233" s="27">
        <v>1.53</v>
      </c>
      <c r="I233" s="27">
        <v>1</v>
      </c>
      <c r="J233" s="27">
        <v>2.2200000000000002</v>
      </c>
      <c r="K233" s="27">
        <v>1.36</v>
      </c>
      <c r="L233" s="27">
        <v>1</v>
      </c>
      <c r="M233" s="27">
        <v>4.03</v>
      </c>
      <c r="N233" s="27">
        <v>3.49</v>
      </c>
      <c r="O233" s="27">
        <v>0.64</v>
      </c>
      <c r="P233" s="27">
        <v>1.78</v>
      </c>
      <c r="Q233" s="27">
        <v>3.07</v>
      </c>
      <c r="R233" s="27">
        <v>3.9</v>
      </c>
      <c r="S233" s="27">
        <v>5.25</v>
      </c>
      <c r="T233" s="27">
        <v>2.54</v>
      </c>
      <c r="U233" s="27">
        <v>4.76</v>
      </c>
      <c r="V233" s="27">
        <v>1.2</v>
      </c>
      <c r="W233" s="27">
        <v>1.91</v>
      </c>
      <c r="X233" s="27">
        <v>2.4300000000000002</v>
      </c>
      <c r="Y233" s="27">
        <v>18.47</v>
      </c>
      <c r="Z233" s="27">
        <v>4.76</v>
      </c>
      <c r="AA233" s="27">
        <v>2.58</v>
      </c>
      <c r="AB233" s="27">
        <v>1.26</v>
      </c>
      <c r="AC233" s="27">
        <v>2.58</v>
      </c>
      <c r="AD233" s="27">
        <v>2.14</v>
      </c>
      <c r="AE233" s="29">
        <v>837.5</v>
      </c>
      <c r="AF233" s="29">
        <v>441431</v>
      </c>
      <c r="AG233" s="25">
        <v>3.400000000000472</v>
      </c>
      <c r="AH233" s="29">
        <v>1468.2477315196238</v>
      </c>
      <c r="AI233" s="27" t="s">
        <v>869</v>
      </c>
      <c r="AJ233" s="27">
        <v>96.587580476786115</v>
      </c>
      <c r="AK233" s="27">
        <v>64.922382721366645</v>
      </c>
      <c r="AL233" s="27">
        <v>161.50996319815278</v>
      </c>
      <c r="AM233" s="27">
        <v>194.81954999999999</v>
      </c>
      <c r="AN233" s="27">
        <v>55.93</v>
      </c>
      <c r="AO233" s="30">
        <v>3.012</v>
      </c>
      <c r="AP233" s="27">
        <v>107.29</v>
      </c>
      <c r="AQ233" s="27">
        <v>129</v>
      </c>
      <c r="AR233" s="27">
        <v>88.6</v>
      </c>
      <c r="AS233" s="27">
        <v>9.5500000000000007</v>
      </c>
      <c r="AT233" s="27">
        <v>391.21</v>
      </c>
      <c r="AU233" s="27">
        <v>5.74</v>
      </c>
      <c r="AV233" s="27">
        <v>11.99</v>
      </c>
      <c r="AW233" s="27">
        <v>4.49</v>
      </c>
      <c r="AX233" s="27">
        <v>19</v>
      </c>
      <c r="AY233" s="27">
        <v>45</v>
      </c>
      <c r="AZ233" s="27">
        <v>2.4900000000000002</v>
      </c>
      <c r="BA233" s="27">
        <v>0.99</v>
      </c>
      <c r="BB233" s="27">
        <v>15.75</v>
      </c>
      <c r="BC233" s="27">
        <v>30.85</v>
      </c>
      <c r="BD233" s="27">
        <v>22.26</v>
      </c>
      <c r="BE233" s="27">
        <v>25.43</v>
      </c>
      <c r="BF233" s="27">
        <v>106.93</v>
      </c>
      <c r="BG233" s="27">
        <v>7.9899999999999993</v>
      </c>
      <c r="BH233" s="27">
        <v>10.74</v>
      </c>
      <c r="BI233" s="27">
        <v>16.5</v>
      </c>
      <c r="BJ233" s="27">
        <v>2.65</v>
      </c>
      <c r="BK233" s="27">
        <v>59.8</v>
      </c>
      <c r="BL233" s="27">
        <v>8.8800000000000008</v>
      </c>
      <c r="BM233" s="27">
        <v>10.27</v>
      </c>
    </row>
    <row r="234" spans="1:65" x14ac:dyDescent="0.2">
      <c r="A234" s="13">
        <v>3014580250</v>
      </c>
      <c r="B234" t="s">
        <v>465</v>
      </c>
      <c r="C234" t="s">
        <v>466</v>
      </c>
      <c r="D234" t="s">
        <v>467</v>
      </c>
      <c r="E234" s="27">
        <v>11.85</v>
      </c>
      <c r="F234" s="27">
        <v>4.55</v>
      </c>
      <c r="G234" s="27">
        <v>4.9000000000000004</v>
      </c>
      <c r="H234" s="27">
        <v>2.09</v>
      </c>
      <c r="I234" s="27">
        <v>1.01</v>
      </c>
      <c r="J234" s="27">
        <v>1.72</v>
      </c>
      <c r="K234" s="27">
        <v>1.63</v>
      </c>
      <c r="L234" s="27">
        <v>0.99</v>
      </c>
      <c r="M234" s="27">
        <v>5.79</v>
      </c>
      <c r="N234" s="27">
        <v>2.77</v>
      </c>
      <c r="O234" s="27">
        <v>0.72</v>
      </c>
      <c r="P234" s="27">
        <v>1.78</v>
      </c>
      <c r="Q234" s="27">
        <v>3.23</v>
      </c>
      <c r="R234" s="27">
        <v>4.33</v>
      </c>
      <c r="S234" s="27">
        <v>6.07</v>
      </c>
      <c r="T234" s="27">
        <v>3.22</v>
      </c>
      <c r="U234" s="27">
        <v>5.54</v>
      </c>
      <c r="V234" s="27">
        <v>1.1100000000000001</v>
      </c>
      <c r="W234" s="27">
        <v>2.23</v>
      </c>
      <c r="X234" s="27">
        <v>1.62</v>
      </c>
      <c r="Y234" s="27">
        <v>18.170000000000002</v>
      </c>
      <c r="Z234" s="27">
        <v>5.48</v>
      </c>
      <c r="AA234" s="27">
        <v>3.04</v>
      </c>
      <c r="AB234" s="27">
        <v>1.63</v>
      </c>
      <c r="AC234" s="27">
        <v>3.46</v>
      </c>
      <c r="AD234" s="27">
        <v>1.96</v>
      </c>
      <c r="AE234" s="29">
        <v>2200</v>
      </c>
      <c r="AF234" s="29">
        <v>620000</v>
      </c>
      <c r="AG234" s="25">
        <v>4.2812499999998472</v>
      </c>
      <c r="AH234" s="29">
        <v>2296.0355092064588</v>
      </c>
      <c r="AI234" s="27" t="s">
        <v>869</v>
      </c>
      <c r="AJ234" s="27">
        <v>72.838279290000003</v>
      </c>
      <c r="AK234" s="27">
        <v>65.449702538879592</v>
      </c>
      <c r="AL234" s="27">
        <v>138.28798182887959</v>
      </c>
      <c r="AM234" s="27">
        <v>180.50205</v>
      </c>
      <c r="AN234" s="27">
        <v>51.4</v>
      </c>
      <c r="AO234" s="30">
        <v>3.3740000000000001</v>
      </c>
      <c r="AP234" s="27">
        <v>138.99</v>
      </c>
      <c r="AQ234" s="27">
        <v>113.25</v>
      </c>
      <c r="AR234" s="27">
        <v>109.75</v>
      </c>
      <c r="AS234" s="27">
        <v>11.08</v>
      </c>
      <c r="AT234" s="27">
        <v>367.2</v>
      </c>
      <c r="AU234" s="27">
        <v>7.75</v>
      </c>
      <c r="AV234" s="27">
        <v>12.49</v>
      </c>
      <c r="AW234" s="27">
        <v>4.79</v>
      </c>
      <c r="AX234" s="27">
        <v>33.33</v>
      </c>
      <c r="AY234" s="27">
        <v>50</v>
      </c>
      <c r="AZ234" s="27">
        <v>4.32</v>
      </c>
      <c r="BA234" s="27">
        <v>1.1599999999999999</v>
      </c>
      <c r="BB234" s="27">
        <v>24.79</v>
      </c>
      <c r="BC234" s="27">
        <v>37.83</v>
      </c>
      <c r="BD234" s="27">
        <v>34.93</v>
      </c>
      <c r="BE234" s="27">
        <v>42.19</v>
      </c>
      <c r="BF234" s="27">
        <v>109.55</v>
      </c>
      <c r="BG234" s="27">
        <v>9.9666666666666668</v>
      </c>
      <c r="BH234" s="27">
        <v>13.5</v>
      </c>
      <c r="BI234" s="27">
        <v>16.5</v>
      </c>
      <c r="BJ234" s="27">
        <v>2.29</v>
      </c>
      <c r="BK234" s="27">
        <v>59.25</v>
      </c>
      <c r="BL234" s="27">
        <v>9.65</v>
      </c>
      <c r="BM234" s="27">
        <v>10.81</v>
      </c>
    </row>
    <row r="235" spans="1:65" x14ac:dyDescent="0.2">
      <c r="A235" s="13">
        <v>4643620800</v>
      </c>
      <c r="B235" t="s">
        <v>582</v>
      </c>
      <c r="C235" t="s">
        <v>585</v>
      </c>
      <c r="D235" t="s">
        <v>586</v>
      </c>
      <c r="E235" s="27">
        <v>11.78</v>
      </c>
      <c r="F235" s="27">
        <v>4.05</v>
      </c>
      <c r="G235" s="27">
        <v>4.1900000000000004</v>
      </c>
      <c r="H235" s="27">
        <v>1.5</v>
      </c>
      <c r="I235" s="27">
        <v>0.99</v>
      </c>
      <c r="J235" s="27">
        <v>2.2200000000000002</v>
      </c>
      <c r="K235" s="27">
        <v>1.39</v>
      </c>
      <c r="L235" s="27">
        <v>1.05</v>
      </c>
      <c r="M235" s="27">
        <v>3.85</v>
      </c>
      <c r="N235" s="27">
        <v>3.27</v>
      </c>
      <c r="O235" s="27">
        <v>0.43</v>
      </c>
      <c r="P235" s="27">
        <v>1.48</v>
      </c>
      <c r="Q235" s="27">
        <v>3.11</v>
      </c>
      <c r="R235" s="27">
        <v>3.47</v>
      </c>
      <c r="S235" s="27">
        <v>5.28</v>
      </c>
      <c r="T235" s="27">
        <v>2.62</v>
      </c>
      <c r="U235" s="27">
        <v>3.69</v>
      </c>
      <c r="V235" s="27">
        <v>1.26</v>
      </c>
      <c r="W235" s="27">
        <v>1.94</v>
      </c>
      <c r="X235" s="27">
        <v>1.51</v>
      </c>
      <c r="Y235" s="27">
        <v>18.420000000000002</v>
      </c>
      <c r="Z235" s="27">
        <v>5.07</v>
      </c>
      <c r="AA235" s="27">
        <v>2.59</v>
      </c>
      <c r="AB235" s="27">
        <v>1.28</v>
      </c>
      <c r="AC235" s="27">
        <v>2.59</v>
      </c>
      <c r="AD235" s="27">
        <v>2.19</v>
      </c>
      <c r="AE235" s="29">
        <v>1087.5</v>
      </c>
      <c r="AF235" s="29">
        <v>440863</v>
      </c>
      <c r="AG235" s="25">
        <v>3.7499999999999618</v>
      </c>
      <c r="AH235" s="29">
        <v>1531.2789678544652</v>
      </c>
      <c r="AI235" s="27" t="s">
        <v>869</v>
      </c>
      <c r="AJ235" s="27">
        <v>83.084801888657267</v>
      </c>
      <c r="AK235" s="27">
        <v>41.649044795143737</v>
      </c>
      <c r="AL235" s="27">
        <v>124.733846683801</v>
      </c>
      <c r="AM235" s="27">
        <v>178.56</v>
      </c>
      <c r="AN235" s="27">
        <v>39.200000000000003</v>
      </c>
      <c r="AO235" s="30">
        <v>3.1269999999999998</v>
      </c>
      <c r="AP235" s="27">
        <v>122.5</v>
      </c>
      <c r="AQ235" s="27">
        <v>162.5</v>
      </c>
      <c r="AR235" s="27">
        <v>102</v>
      </c>
      <c r="AS235" s="27">
        <v>9.7200000000000006</v>
      </c>
      <c r="AT235" s="27">
        <v>330.86</v>
      </c>
      <c r="AU235" s="27">
        <v>5.39</v>
      </c>
      <c r="AV235" s="27">
        <v>11.99</v>
      </c>
      <c r="AW235" s="27">
        <v>3.99</v>
      </c>
      <c r="AX235" s="27">
        <v>20.73</v>
      </c>
      <c r="AY235" s="27">
        <v>32</v>
      </c>
      <c r="AZ235" s="27">
        <v>2.5</v>
      </c>
      <c r="BA235" s="27">
        <v>1.35</v>
      </c>
      <c r="BB235" s="27">
        <v>14.14</v>
      </c>
      <c r="BC235" s="27">
        <v>22.93</v>
      </c>
      <c r="BD235" s="27">
        <v>17.98</v>
      </c>
      <c r="BE235" s="27">
        <v>25.83</v>
      </c>
      <c r="BF235" s="27">
        <v>90.59</v>
      </c>
      <c r="BG235" s="27">
        <v>4.25</v>
      </c>
      <c r="BH235" s="27">
        <v>10.35</v>
      </c>
      <c r="BI235" s="27">
        <v>16</v>
      </c>
      <c r="BJ235" s="27">
        <v>2.37</v>
      </c>
      <c r="BK235" s="27">
        <v>38.96</v>
      </c>
      <c r="BL235" s="27">
        <v>9.19</v>
      </c>
      <c r="BM235" s="27">
        <v>9.98</v>
      </c>
    </row>
    <row r="236" spans="1:65" x14ac:dyDescent="0.2">
      <c r="A236" s="13">
        <v>4811100040</v>
      </c>
      <c r="B236" t="s">
        <v>605</v>
      </c>
      <c r="C236" t="s">
        <v>608</v>
      </c>
      <c r="D236" t="s">
        <v>609</v>
      </c>
      <c r="E236" s="27">
        <v>11.78</v>
      </c>
      <c r="F236" s="27">
        <v>4.05</v>
      </c>
      <c r="G236" s="27">
        <v>4.22</v>
      </c>
      <c r="H236" s="27">
        <v>1.07</v>
      </c>
      <c r="I236" s="27">
        <v>0.98</v>
      </c>
      <c r="J236" s="27">
        <v>2.04</v>
      </c>
      <c r="K236" s="27">
        <v>1.79</v>
      </c>
      <c r="L236" s="27">
        <v>1.42</v>
      </c>
      <c r="M236" s="27">
        <v>3.77</v>
      </c>
      <c r="N236" s="27">
        <v>3.02</v>
      </c>
      <c r="O236" s="27">
        <v>0.54</v>
      </c>
      <c r="P236" s="27">
        <v>1.79</v>
      </c>
      <c r="Q236" s="27">
        <v>3.49</v>
      </c>
      <c r="R236" s="27">
        <v>3.41</v>
      </c>
      <c r="S236" s="27">
        <v>4.4400000000000004</v>
      </c>
      <c r="T236" s="27">
        <v>2.1800000000000002</v>
      </c>
      <c r="U236" s="27">
        <v>3.54</v>
      </c>
      <c r="V236" s="27">
        <v>1.02</v>
      </c>
      <c r="W236" s="27">
        <v>1.95</v>
      </c>
      <c r="X236" s="27">
        <v>1.92</v>
      </c>
      <c r="Y236" s="27">
        <v>19.79</v>
      </c>
      <c r="Z236" s="27">
        <v>4.47</v>
      </c>
      <c r="AA236" s="27">
        <v>2.94</v>
      </c>
      <c r="AB236" s="27">
        <v>1.2</v>
      </c>
      <c r="AC236" s="27">
        <v>2.17</v>
      </c>
      <c r="AD236" s="27">
        <v>1.85</v>
      </c>
      <c r="AE236" s="29">
        <v>1038.1400000000001</v>
      </c>
      <c r="AF236" s="29">
        <v>305581</v>
      </c>
      <c r="AG236" s="25">
        <v>3.6750000000002019</v>
      </c>
      <c r="AH236" s="29">
        <v>1051.664932967414</v>
      </c>
      <c r="AI236" s="27" t="s">
        <v>869</v>
      </c>
      <c r="AJ236" s="27">
        <v>110.71658717676634</v>
      </c>
      <c r="AK236" s="27">
        <v>45.242658296988715</v>
      </c>
      <c r="AL236" s="27">
        <v>155.95924547375506</v>
      </c>
      <c r="AM236" s="27">
        <v>189.82140000000001</v>
      </c>
      <c r="AN236" s="27">
        <v>33.33</v>
      </c>
      <c r="AO236" s="30">
        <v>2.8319999999999999</v>
      </c>
      <c r="AP236" s="27">
        <v>70.56</v>
      </c>
      <c r="AQ236" s="27">
        <v>111.25</v>
      </c>
      <c r="AR236" s="27">
        <v>86.25</v>
      </c>
      <c r="AS236" s="27">
        <v>9.74</v>
      </c>
      <c r="AT236" s="27">
        <v>427.77</v>
      </c>
      <c r="AU236" s="27">
        <v>3.79</v>
      </c>
      <c r="AV236" s="27">
        <v>8.99</v>
      </c>
      <c r="AW236" s="27">
        <v>3.01</v>
      </c>
      <c r="AX236" s="27">
        <v>22.86</v>
      </c>
      <c r="AY236" s="27">
        <v>39.17</v>
      </c>
      <c r="AZ236" s="27">
        <v>2.25</v>
      </c>
      <c r="BA236" s="27">
        <v>1.17</v>
      </c>
      <c r="BB236" s="27">
        <v>9.98</v>
      </c>
      <c r="BC236" s="27">
        <v>42.83</v>
      </c>
      <c r="BD236" s="27">
        <v>35</v>
      </c>
      <c r="BE236" s="27">
        <v>44</v>
      </c>
      <c r="BF236" s="27">
        <v>75.83</v>
      </c>
      <c r="BG236" s="27">
        <v>7.9899999999999993</v>
      </c>
      <c r="BH236" s="27">
        <v>9.11</v>
      </c>
      <c r="BI236" s="27">
        <v>13.33</v>
      </c>
      <c r="BJ236" s="27">
        <v>2.17</v>
      </c>
      <c r="BK236" s="27">
        <v>45.63</v>
      </c>
      <c r="BL236" s="27">
        <v>10.31</v>
      </c>
      <c r="BM236" s="27">
        <v>7.52</v>
      </c>
    </row>
    <row r="237" spans="1:65" x14ac:dyDescent="0.2">
      <c r="A237" s="13">
        <v>4517900300</v>
      </c>
      <c r="B237" t="s">
        <v>573</v>
      </c>
      <c r="C237" t="s">
        <v>576</v>
      </c>
      <c r="D237" t="s">
        <v>577</v>
      </c>
      <c r="E237" s="27">
        <v>11.74</v>
      </c>
      <c r="F237" s="27">
        <v>4.41</v>
      </c>
      <c r="G237" s="27">
        <v>4.79</v>
      </c>
      <c r="H237" s="27">
        <v>1.44</v>
      </c>
      <c r="I237" s="27">
        <v>1.47</v>
      </c>
      <c r="J237" s="27">
        <v>2.21</v>
      </c>
      <c r="K237" s="27">
        <v>1.49</v>
      </c>
      <c r="L237" s="27">
        <v>1.07</v>
      </c>
      <c r="M237" s="27">
        <v>4.12</v>
      </c>
      <c r="N237" s="27">
        <v>2.97</v>
      </c>
      <c r="O237" s="27">
        <v>0.53</v>
      </c>
      <c r="P237" s="27">
        <v>1.91</v>
      </c>
      <c r="Q237" s="27">
        <v>4.34</v>
      </c>
      <c r="R237" s="27">
        <v>3.72</v>
      </c>
      <c r="S237" s="27">
        <v>4.6399999999999997</v>
      </c>
      <c r="T237" s="27">
        <v>2.3199999999999998</v>
      </c>
      <c r="U237" s="27">
        <v>4.87</v>
      </c>
      <c r="V237" s="27">
        <v>1.32</v>
      </c>
      <c r="W237" s="27">
        <v>2.04</v>
      </c>
      <c r="X237" s="27">
        <v>1.88</v>
      </c>
      <c r="Y237" s="27">
        <v>21.29</v>
      </c>
      <c r="Z237" s="27">
        <v>4.57</v>
      </c>
      <c r="AA237" s="27">
        <v>2.83</v>
      </c>
      <c r="AB237" s="27">
        <v>1.46</v>
      </c>
      <c r="AC237" s="27">
        <v>3.62</v>
      </c>
      <c r="AD237" s="27">
        <v>2.37</v>
      </c>
      <c r="AE237" s="29">
        <v>1104.67</v>
      </c>
      <c r="AF237" s="29">
        <v>313929</v>
      </c>
      <c r="AG237" s="25">
        <v>3.4050000000003209</v>
      </c>
      <c r="AH237" s="29">
        <v>1044.8150097894288</v>
      </c>
      <c r="AI237" s="27" t="s">
        <v>869</v>
      </c>
      <c r="AJ237" s="27">
        <v>114.84872916666667</v>
      </c>
      <c r="AK237" s="27">
        <v>155.68870859830767</v>
      </c>
      <c r="AL237" s="27">
        <v>270.53743776497436</v>
      </c>
      <c r="AM237" s="27">
        <v>190.48755</v>
      </c>
      <c r="AN237" s="27">
        <v>38</v>
      </c>
      <c r="AO237" s="30">
        <v>2.75</v>
      </c>
      <c r="AP237" s="27">
        <v>59</v>
      </c>
      <c r="AQ237" s="27">
        <v>119</v>
      </c>
      <c r="AR237" s="27">
        <v>79</v>
      </c>
      <c r="AS237" s="27">
        <v>10.11</v>
      </c>
      <c r="AT237" s="27">
        <v>426.9</v>
      </c>
      <c r="AU237" s="27">
        <v>5.79</v>
      </c>
      <c r="AV237" s="27">
        <v>10.99</v>
      </c>
      <c r="AW237" s="27">
        <v>4.1500000000000004</v>
      </c>
      <c r="AX237" s="27">
        <v>15</v>
      </c>
      <c r="AY237" s="27">
        <v>50.5</v>
      </c>
      <c r="AZ237" s="27">
        <v>2.4500000000000002</v>
      </c>
      <c r="BA237" s="27">
        <v>1.1000000000000001</v>
      </c>
      <c r="BB237" s="27">
        <v>8</v>
      </c>
      <c r="BC237" s="27">
        <v>33.14</v>
      </c>
      <c r="BD237" s="27">
        <v>21.24</v>
      </c>
      <c r="BE237" s="27">
        <v>25.49</v>
      </c>
      <c r="BF237" s="27">
        <v>95</v>
      </c>
      <c r="BG237" s="27">
        <v>13.333333333333334</v>
      </c>
      <c r="BH237" s="27">
        <v>11</v>
      </c>
      <c r="BI237" s="27">
        <v>23</v>
      </c>
      <c r="BJ237" s="27">
        <v>3.99</v>
      </c>
      <c r="BK237" s="27">
        <v>50</v>
      </c>
      <c r="BL237" s="27">
        <v>10.220000000000001</v>
      </c>
      <c r="BM237" s="27">
        <v>8.99</v>
      </c>
    </row>
    <row r="238" spans="1:65" x14ac:dyDescent="0.2">
      <c r="A238" s="13">
        <v>1041540600</v>
      </c>
      <c r="B238" t="s">
        <v>264</v>
      </c>
      <c r="C238" t="s">
        <v>831</v>
      </c>
      <c r="D238" t="s">
        <v>832</v>
      </c>
      <c r="E238" s="27">
        <v>11.73</v>
      </c>
      <c r="F238" s="27">
        <v>6.07</v>
      </c>
      <c r="G238" s="27">
        <v>4.79</v>
      </c>
      <c r="H238" s="27">
        <v>1.65</v>
      </c>
      <c r="I238" s="27">
        <v>1.02</v>
      </c>
      <c r="J238" s="27">
        <v>2.2400000000000002</v>
      </c>
      <c r="K238" s="27">
        <v>1.8</v>
      </c>
      <c r="L238" s="27">
        <v>1.1100000000000001</v>
      </c>
      <c r="M238" s="27">
        <v>4.3899999999999997</v>
      </c>
      <c r="N238" s="27">
        <v>4.21</v>
      </c>
      <c r="O238" s="27">
        <v>0.7</v>
      </c>
      <c r="P238" s="27">
        <v>1.78</v>
      </c>
      <c r="Q238" s="27">
        <v>3.5</v>
      </c>
      <c r="R238" s="27">
        <v>3.97</v>
      </c>
      <c r="S238" s="27">
        <v>5.03</v>
      </c>
      <c r="T238" s="27">
        <v>3.33</v>
      </c>
      <c r="U238" s="27">
        <v>4.47</v>
      </c>
      <c r="V238" s="27">
        <v>1.38</v>
      </c>
      <c r="W238" s="27">
        <v>1.98</v>
      </c>
      <c r="X238" s="27">
        <v>1.58</v>
      </c>
      <c r="Y238" s="27">
        <v>18.309999999999999</v>
      </c>
      <c r="Z238" s="27">
        <v>6.33</v>
      </c>
      <c r="AA238" s="27">
        <v>2.73</v>
      </c>
      <c r="AB238" s="27">
        <v>1.49</v>
      </c>
      <c r="AC238" s="27">
        <v>3.26</v>
      </c>
      <c r="AD238" s="27">
        <v>2.16</v>
      </c>
      <c r="AE238" s="29">
        <v>1508.75</v>
      </c>
      <c r="AF238" s="29">
        <v>467141</v>
      </c>
      <c r="AG238" s="25">
        <v>4.0605000000001699</v>
      </c>
      <c r="AH238" s="29">
        <v>1684.8950416752853</v>
      </c>
      <c r="AI238" s="27" t="s">
        <v>869</v>
      </c>
      <c r="AJ238" s="27">
        <v>67.207261220467799</v>
      </c>
      <c r="AK238" s="27">
        <v>93.037175660953338</v>
      </c>
      <c r="AL238" s="27">
        <v>160.24443688142114</v>
      </c>
      <c r="AM238" s="27">
        <v>180.93705</v>
      </c>
      <c r="AN238" s="27">
        <v>104.67</v>
      </c>
      <c r="AO238" s="30">
        <v>3.18</v>
      </c>
      <c r="AP238" s="27">
        <v>147</v>
      </c>
      <c r="AQ238" s="27">
        <v>104.67</v>
      </c>
      <c r="AR238" s="27">
        <v>120</v>
      </c>
      <c r="AS238" s="27">
        <v>9.33</v>
      </c>
      <c r="AT238" s="27">
        <v>440.76</v>
      </c>
      <c r="AU238" s="27">
        <v>5.99</v>
      </c>
      <c r="AV238" s="27">
        <v>11.09</v>
      </c>
      <c r="AW238" s="27">
        <v>3.99</v>
      </c>
      <c r="AX238" s="27">
        <v>30</v>
      </c>
      <c r="AY238" s="27">
        <v>50</v>
      </c>
      <c r="AZ238" s="27">
        <v>2.97</v>
      </c>
      <c r="BA238" s="27">
        <v>1.08</v>
      </c>
      <c r="BB238" s="27">
        <v>13</v>
      </c>
      <c r="BC238" s="27">
        <v>18</v>
      </c>
      <c r="BD238" s="27">
        <v>24.99</v>
      </c>
      <c r="BE238" s="27">
        <v>32</v>
      </c>
      <c r="BF238" s="27">
        <v>80</v>
      </c>
      <c r="BG238" s="27">
        <v>2.5</v>
      </c>
      <c r="BH238" s="27">
        <v>13.22</v>
      </c>
      <c r="BI238" s="27">
        <v>20</v>
      </c>
      <c r="BJ238" s="27">
        <v>3.09</v>
      </c>
      <c r="BK238" s="27">
        <v>54</v>
      </c>
      <c r="BL238" s="27">
        <v>10</v>
      </c>
      <c r="BM238" s="27">
        <v>11</v>
      </c>
    </row>
    <row r="239" spans="1:65" x14ac:dyDescent="0.2">
      <c r="A239" s="13">
        <v>1344340820</v>
      </c>
      <c r="B239" t="s">
        <v>296</v>
      </c>
      <c r="C239" t="s">
        <v>310</v>
      </c>
      <c r="D239" t="s">
        <v>311</v>
      </c>
      <c r="E239" s="27">
        <v>11.73</v>
      </c>
      <c r="F239" s="27">
        <v>3.79</v>
      </c>
      <c r="G239" s="27">
        <v>4.7</v>
      </c>
      <c r="H239" s="27">
        <v>1.22</v>
      </c>
      <c r="I239" s="27">
        <v>1</v>
      </c>
      <c r="J239" s="27">
        <v>1.89</v>
      </c>
      <c r="K239" s="27">
        <v>1.46</v>
      </c>
      <c r="L239" s="27">
        <v>1.08</v>
      </c>
      <c r="M239" s="27">
        <v>3.74</v>
      </c>
      <c r="N239" s="27">
        <v>2.79</v>
      </c>
      <c r="O239" s="27">
        <v>0.64</v>
      </c>
      <c r="P239" s="27">
        <v>1.79</v>
      </c>
      <c r="Q239" s="27">
        <v>3.69</v>
      </c>
      <c r="R239" s="27">
        <v>3.2</v>
      </c>
      <c r="S239" s="27">
        <v>3.71</v>
      </c>
      <c r="T239" s="27">
        <v>2.02</v>
      </c>
      <c r="U239" s="27">
        <v>4.25</v>
      </c>
      <c r="V239" s="27">
        <v>1.36</v>
      </c>
      <c r="W239" s="27">
        <v>1.95</v>
      </c>
      <c r="X239" s="27">
        <v>1.75</v>
      </c>
      <c r="Y239" s="27">
        <v>19.73</v>
      </c>
      <c r="Z239" s="27">
        <v>4.54</v>
      </c>
      <c r="AA239" s="27">
        <v>2.76</v>
      </c>
      <c r="AB239" s="27">
        <v>1.18</v>
      </c>
      <c r="AC239" s="27">
        <v>2.5099999999999998</v>
      </c>
      <c r="AD239" s="27">
        <v>1.89</v>
      </c>
      <c r="AE239" s="29">
        <v>906.71</v>
      </c>
      <c r="AF239" s="29">
        <v>306225</v>
      </c>
      <c r="AG239" s="25">
        <v>3.6666666666667354</v>
      </c>
      <c r="AH239" s="29">
        <v>1052.8008149335549</v>
      </c>
      <c r="AI239" s="27">
        <v>157.14668112435692</v>
      </c>
      <c r="AJ239" s="27" t="s">
        <v>869</v>
      </c>
      <c r="AK239" s="27" t="s">
        <v>869</v>
      </c>
      <c r="AL239" s="27">
        <v>157.14668112435692</v>
      </c>
      <c r="AM239" s="27">
        <v>188.07704999999999</v>
      </c>
      <c r="AN239" s="27">
        <v>40.68</v>
      </c>
      <c r="AO239" s="30">
        <v>3.1560000000000001</v>
      </c>
      <c r="AP239" s="27">
        <v>91</v>
      </c>
      <c r="AQ239" s="27">
        <v>103.6</v>
      </c>
      <c r="AR239" s="27">
        <v>80</v>
      </c>
      <c r="AS239" s="27">
        <v>9.42</v>
      </c>
      <c r="AT239" s="27">
        <v>480.84</v>
      </c>
      <c r="AU239" s="27">
        <v>4.99</v>
      </c>
      <c r="AV239" s="27">
        <v>11.49</v>
      </c>
      <c r="AW239" s="27">
        <v>3.99</v>
      </c>
      <c r="AX239" s="27">
        <v>16.5</v>
      </c>
      <c r="AY239" s="27">
        <v>40</v>
      </c>
      <c r="AZ239" s="27">
        <v>1.73</v>
      </c>
      <c r="BA239" s="27">
        <v>1.06</v>
      </c>
      <c r="BB239" s="27">
        <v>12.5</v>
      </c>
      <c r="BC239" s="27">
        <v>26.17</v>
      </c>
      <c r="BD239" s="27">
        <v>24.5</v>
      </c>
      <c r="BE239" s="27">
        <v>26.17</v>
      </c>
      <c r="BF239" s="27">
        <v>50</v>
      </c>
      <c r="BG239" s="27">
        <v>9.5</v>
      </c>
      <c r="BH239" s="27">
        <v>12.19</v>
      </c>
      <c r="BI239" s="27">
        <v>14</v>
      </c>
      <c r="BJ239" s="27">
        <v>2.17</v>
      </c>
      <c r="BK239" s="27">
        <v>40</v>
      </c>
      <c r="BL239" s="27">
        <v>9.99</v>
      </c>
      <c r="BM239" s="27">
        <v>7.99</v>
      </c>
    </row>
    <row r="240" spans="1:65" x14ac:dyDescent="0.2">
      <c r="A240" s="13">
        <v>4011620100</v>
      </c>
      <c r="B240" t="s">
        <v>542</v>
      </c>
      <c r="C240" t="s">
        <v>850</v>
      </c>
      <c r="D240" t="s">
        <v>851</v>
      </c>
      <c r="E240" s="27">
        <v>11.7</v>
      </c>
      <c r="F240" s="27">
        <v>3.8</v>
      </c>
      <c r="G240" s="27">
        <v>4.7</v>
      </c>
      <c r="H240" s="27">
        <v>1.1200000000000001</v>
      </c>
      <c r="I240" s="27">
        <v>1.1299999999999999</v>
      </c>
      <c r="J240" s="27">
        <v>2.27</v>
      </c>
      <c r="K240" s="27">
        <v>2.06</v>
      </c>
      <c r="L240" s="27">
        <v>0.99</v>
      </c>
      <c r="M240" s="27">
        <v>3.74</v>
      </c>
      <c r="N240" s="27">
        <v>3.38</v>
      </c>
      <c r="O240" s="27">
        <v>0.53</v>
      </c>
      <c r="P240" s="27">
        <v>1.64</v>
      </c>
      <c r="Q240" s="27">
        <v>3.94</v>
      </c>
      <c r="R240" s="27">
        <v>3.39</v>
      </c>
      <c r="S240" s="27">
        <v>4.3600000000000003</v>
      </c>
      <c r="T240" s="27">
        <v>2.54</v>
      </c>
      <c r="U240" s="27">
        <v>4.79</v>
      </c>
      <c r="V240" s="27">
        <v>1.44</v>
      </c>
      <c r="W240" s="27">
        <v>2.08</v>
      </c>
      <c r="X240" s="27">
        <v>2.08</v>
      </c>
      <c r="Y240" s="27">
        <v>20.399999999999999</v>
      </c>
      <c r="Z240" s="27">
        <v>5.37</v>
      </c>
      <c r="AA240" s="27">
        <v>2.99</v>
      </c>
      <c r="AB240" s="27">
        <v>0.8</v>
      </c>
      <c r="AC240" s="27">
        <v>3.3</v>
      </c>
      <c r="AD240" s="27">
        <v>2.58</v>
      </c>
      <c r="AE240" s="29">
        <v>1037.5</v>
      </c>
      <c r="AF240" s="29">
        <v>263250</v>
      </c>
      <c r="AG240" s="25">
        <v>3.3250000000007893</v>
      </c>
      <c r="AH240" s="29">
        <v>867.40848407898204</v>
      </c>
      <c r="AI240" s="27" t="s">
        <v>869</v>
      </c>
      <c r="AJ240" s="27">
        <v>97.158905123323095</v>
      </c>
      <c r="AK240" s="27">
        <v>58.226055478892874</v>
      </c>
      <c r="AL240" s="27">
        <v>155.38496060221598</v>
      </c>
      <c r="AM240" s="27">
        <v>193.4538</v>
      </c>
      <c r="AN240" s="27">
        <v>44</v>
      </c>
      <c r="AO240" s="30">
        <v>2.9550000000000001</v>
      </c>
      <c r="AP240" s="27">
        <v>106.5</v>
      </c>
      <c r="AQ240" s="27">
        <v>90</v>
      </c>
      <c r="AR240" s="27">
        <v>92.54</v>
      </c>
      <c r="AS240" s="27">
        <v>9.98</v>
      </c>
      <c r="AT240" s="27">
        <v>336.15</v>
      </c>
      <c r="AU240" s="27">
        <v>2.29</v>
      </c>
      <c r="AV240" s="27">
        <v>12.16</v>
      </c>
      <c r="AW240" s="27">
        <v>4.32</v>
      </c>
      <c r="AX240" s="27">
        <v>20</v>
      </c>
      <c r="AY240" s="27">
        <v>30</v>
      </c>
      <c r="AZ240" s="27">
        <v>1.93</v>
      </c>
      <c r="BA240" s="27">
        <v>1.24</v>
      </c>
      <c r="BB240" s="27">
        <v>11.38</v>
      </c>
      <c r="BC240" s="27">
        <v>26.99</v>
      </c>
      <c r="BD240" s="27">
        <v>26</v>
      </c>
      <c r="BE240" s="27">
        <v>49</v>
      </c>
      <c r="BF240" s="27">
        <v>65</v>
      </c>
      <c r="BG240" s="27">
        <v>7.9899999999999993</v>
      </c>
      <c r="BH240" s="27">
        <v>10.99</v>
      </c>
      <c r="BI240" s="27">
        <v>12.5</v>
      </c>
      <c r="BJ240" s="27">
        <v>2.73</v>
      </c>
      <c r="BK240" s="27">
        <v>49</v>
      </c>
      <c r="BL240" s="27">
        <v>9.2799999999999994</v>
      </c>
      <c r="BM240" s="27">
        <v>9.09</v>
      </c>
    </row>
    <row r="241" spans="1:65" x14ac:dyDescent="0.2">
      <c r="A241" s="13">
        <v>2538340700</v>
      </c>
      <c r="B241" t="s">
        <v>422</v>
      </c>
      <c r="C241" t="s">
        <v>425</v>
      </c>
      <c r="D241" t="s">
        <v>426</v>
      </c>
      <c r="E241" s="27">
        <v>11.69</v>
      </c>
      <c r="F241" s="27">
        <v>6.06</v>
      </c>
      <c r="G241" s="27">
        <v>4.4000000000000004</v>
      </c>
      <c r="H241" s="27">
        <v>1.79</v>
      </c>
      <c r="I241" s="27">
        <v>1</v>
      </c>
      <c r="J241" s="27">
        <v>2.52</v>
      </c>
      <c r="K241" s="27">
        <v>2.23</v>
      </c>
      <c r="L241" s="27">
        <v>1.45</v>
      </c>
      <c r="M241" s="27">
        <v>4.2</v>
      </c>
      <c r="N241" s="27">
        <v>4.43</v>
      </c>
      <c r="O241" s="27">
        <v>0.68</v>
      </c>
      <c r="P241" s="27">
        <v>1.48</v>
      </c>
      <c r="Q241" s="27">
        <v>4.12</v>
      </c>
      <c r="R241" s="27">
        <v>3.96</v>
      </c>
      <c r="S241" s="27">
        <v>5.21</v>
      </c>
      <c r="T241" s="27">
        <v>2.39</v>
      </c>
      <c r="U241" s="27">
        <v>4.03</v>
      </c>
      <c r="V241" s="27">
        <v>1.28</v>
      </c>
      <c r="W241" s="27">
        <v>2.2799999999999998</v>
      </c>
      <c r="X241" s="27">
        <v>1.57</v>
      </c>
      <c r="Y241" s="27">
        <v>19.329999999999998</v>
      </c>
      <c r="Z241" s="27">
        <v>4.96</v>
      </c>
      <c r="AA241" s="27">
        <v>3.97</v>
      </c>
      <c r="AB241" s="27">
        <v>1.37</v>
      </c>
      <c r="AC241" s="27">
        <v>3.1</v>
      </c>
      <c r="AD241" s="27">
        <v>2.13</v>
      </c>
      <c r="AE241" s="29">
        <v>1304.17</v>
      </c>
      <c r="AF241" s="29">
        <v>547450</v>
      </c>
      <c r="AG241" s="25">
        <v>3.3800000000003996</v>
      </c>
      <c r="AH241" s="29">
        <v>1816.3283541451558</v>
      </c>
      <c r="AI241" s="27" t="s">
        <v>869</v>
      </c>
      <c r="AJ241" s="27">
        <v>87.74540240666667</v>
      </c>
      <c r="AK241" s="27">
        <v>73.631869666666674</v>
      </c>
      <c r="AL241" s="27">
        <v>161.37727207333336</v>
      </c>
      <c r="AM241" s="27">
        <v>185.45204999999999</v>
      </c>
      <c r="AN241" s="27">
        <v>86</v>
      </c>
      <c r="AO241" s="30">
        <v>3.3780000000000001</v>
      </c>
      <c r="AP241" s="27">
        <v>118.5</v>
      </c>
      <c r="AQ241" s="27">
        <v>185</v>
      </c>
      <c r="AR241" s="27">
        <v>117</v>
      </c>
      <c r="AS241" s="27">
        <v>9.01</v>
      </c>
      <c r="AT241" s="27">
        <v>452.5</v>
      </c>
      <c r="AU241" s="27">
        <v>7.99</v>
      </c>
      <c r="AV241" s="27">
        <v>10.99</v>
      </c>
      <c r="AW241" s="27">
        <v>4.99</v>
      </c>
      <c r="AX241" s="27">
        <v>23</v>
      </c>
      <c r="AY241" s="27">
        <v>36.67</v>
      </c>
      <c r="AZ241" s="27">
        <v>2.78</v>
      </c>
      <c r="BA241" s="27">
        <v>0.93</v>
      </c>
      <c r="BB241" s="27">
        <v>23</v>
      </c>
      <c r="BC241" s="27">
        <v>31.93</v>
      </c>
      <c r="BD241" s="27">
        <v>22.26</v>
      </c>
      <c r="BE241" s="27">
        <v>25.59</v>
      </c>
      <c r="BF241" s="27">
        <v>84.17</v>
      </c>
      <c r="BG241" s="27">
        <v>12.416666666666666</v>
      </c>
      <c r="BH241" s="27">
        <v>10</v>
      </c>
      <c r="BI241" s="27">
        <v>19</v>
      </c>
      <c r="BJ241" s="27">
        <v>2.23</v>
      </c>
      <c r="BK241" s="27">
        <v>75.17</v>
      </c>
      <c r="BL241" s="27">
        <v>9.7200000000000006</v>
      </c>
      <c r="BM241" s="27">
        <v>10.98</v>
      </c>
    </row>
    <row r="242" spans="1:65" x14ac:dyDescent="0.2">
      <c r="A242" s="13">
        <v>1020100500</v>
      </c>
      <c r="B242" t="s">
        <v>264</v>
      </c>
      <c r="C242" t="s">
        <v>265</v>
      </c>
      <c r="D242" s="14" t="s">
        <v>266</v>
      </c>
      <c r="E242" s="27">
        <v>11.65</v>
      </c>
      <c r="F242" s="27">
        <v>5.18</v>
      </c>
      <c r="G242" s="27">
        <v>4.91</v>
      </c>
      <c r="H242" s="27">
        <v>2.4900000000000002</v>
      </c>
      <c r="I242" s="27">
        <v>1.04</v>
      </c>
      <c r="J242" s="27">
        <v>2.2400000000000002</v>
      </c>
      <c r="K242" s="27">
        <v>1.8</v>
      </c>
      <c r="L242" s="27">
        <v>1.07</v>
      </c>
      <c r="M242" s="27">
        <v>4.29</v>
      </c>
      <c r="N242" s="27">
        <v>4.09</v>
      </c>
      <c r="O242" s="27">
        <v>0.62</v>
      </c>
      <c r="P242" s="27">
        <v>1.74</v>
      </c>
      <c r="Q242" s="27">
        <v>3.54</v>
      </c>
      <c r="R242" s="27">
        <v>3.96</v>
      </c>
      <c r="S242" s="27">
        <v>5.22</v>
      </c>
      <c r="T242" s="27">
        <v>3.95</v>
      </c>
      <c r="U242" s="27">
        <v>4.67</v>
      </c>
      <c r="V242" s="27">
        <v>1.58</v>
      </c>
      <c r="W242" s="27">
        <v>2.17</v>
      </c>
      <c r="X242" s="27">
        <v>1.9</v>
      </c>
      <c r="Y242" s="27">
        <v>19.27</v>
      </c>
      <c r="Z242" s="27">
        <v>5.09</v>
      </c>
      <c r="AA242" s="27">
        <v>3.03</v>
      </c>
      <c r="AB242" s="27">
        <v>1.78</v>
      </c>
      <c r="AC242" s="27">
        <v>3.23</v>
      </c>
      <c r="AD242" s="27">
        <v>2.17</v>
      </c>
      <c r="AE242" s="29">
        <v>1552.5</v>
      </c>
      <c r="AF242" s="29">
        <v>373663</v>
      </c>
      <c r="AG242" s="25">
        <v>4.0605000000001663</v>
      </c>
      <c r="AH242" s="29">
        <v>1347.7364135400487</v>
      </c>
      <c r="AI242" s="27" t="s">
        <v>869</v>
      </c>
      <c r="AJ242" s="27">
        <v>94.22474691666666</v>
      </c>
      <c r="AK242" s="27">
        <v>93.037175660953338</v>
      </c>
      <c r="AL242" s="27">
        <v>187.26192257762</v>
      </c>
      <c r="AM242" s="27">
        <v>180.93705</v>
      </c>
      <c r="AN242" s="27">
        <v>59.99</v>
      </c>
      <c r="AO242" s="30">
        <v>3.2080000000000002</v>
      </c>
      <c r="AP242" s="27">
        <v>119.5</v>
      </c>
      <c r="AQ242" s="27">
        <v>90</v>
      </c>
      <c r="AR242" s="27">
        <v>103.67</v>
      </c>
      <c r="AS242" s="27">
        <v>10.54</v>
      </c>
      <c r="AT242" s="27">
        <v>428.64</v>
      </c>
      <c r="AU242" s="27">
        <v>6.49</v>
      </c>
      <c r="AV242" s="27">
        <v>10.19</v>
      </c>
      <c r="AW242" s="27">
        <v>4.29</v>
      </c>
      <c r="AX242" s="27">
        <v>19.5</v>
      </c>
      <c r="AY242" s="27">
        <v>52</v>
      </c>
      <c r="AZ242" s="27">
        <v>2.92</v>
      </c>
      <c r="BA242" s="27">
        <v>1.32</v>
      </c>
      <c r="BB242" s="27">
        <v>12</v>
      </c>
      <c r="BC242" s="27">
        <v>31.99</v>
      </c>
      <c r="BD242" s="27">
        <v>33.6</v>
      </c>
      <c r="BE242" s="27">
        <v>37.200000000000003</v>
      </c>
      <c r="BF242" s="27">
        <v>80</v>
      </c>
      <c r="BG242" s="27">
        <v>10</v>
      </c>
      <c r="BH242" s="27">
        <v>12.49</v>
      </c>
      <c r="BI242" s="27">
        <v>15</v>
      </c>
      <c r="BJ242" s="27">
        <v>3.77</v>
      </c>
      <c r="BK242" s="27">
        <v>69.88</v>
      </c>
      <c r="BL242" s="27">
        <v>10.31</v>
      </c>
      <c r="BM242" s="27">
        <v>9.99</v>
      </c>
    </row>
    <row r="243" spans="1:65" x14ac:dyDescent="0.2">
      <c r="A243" s="13">
        <v>4841700810</v>
      </c>
      <c r="B243" t="s">
        <v>605</v>
      </c>
      <c r="C243" t="s">
        <v>642</v>
      </c>
      <c r="D243" t="s">
        <v>643</v>
      </c>
      <c r="E243" s="27">
        <v>11.64</v>
      </c>
      <c r="F243" s="27">
        <v>4.3499999999999996</v>
      </c>
      <c r="G243" s="27">
        <v>3.6</v>
      </c>
      <c r="H243" s="27">
        <v>0.98</v>
      </c>
      <c r="I243" s="27">
        <v>1.02</v>
      </c>
      <c r="J243" s="27">
        <v>1.87</v>
      </c>
      <c r="K243" s="27">
        <v>1.47</v>
      </c>
      <c r="L243" s="27">
        <v>1.39</v>
      </c>
      <c r="M243" s="27">
        <v>3.58</v>
      </c>
      <c r="N243" s="27">
        <v>2.33</v>
      </c>
      <c r="O243" s="27">
        <v>0.49</v>
      </c>
      <c r="P243" s="27">
        <v>1.83</v>
      </c>
      <c r="Q243" s="27">
        <v>3.41</v>
      </c>
      <c r="R243" s="27">
        <v>3.52</v>
      </c>
      <c r="S243" s="27">
        <v>4.0599999999999996</v>
      </c>
      <c r="T243" s="27">
        <v>2.25</v>
      </c>
      <c r="U243" s="27">
        <v>3.38</v>
      </c>
      <c r="V243" s="27">
        <v>1.08</v>
      </c>
      <c r="W243" s="27">
        <v>1.81</v>
      </c>
      <c r="X243" s="27">
        <v>1.52</v>
      </c>
      <c r="Y243" s="27">
        <v>22.03</v>
      </c>
      <c r="Z243" s="27">
        <v>4.0599999999999996</v>
      </c>
      <c r="AA243" s="27">
        <v>3</v>
      </c>
      <c r="AB243" s="27">
        <v>1.01</v>
      </c>
      <c r="AC243" s="27">
        <v>2.69</v>
      </c>
      <c r="AD243" s="27">
        <v>2.02</v>
      </c>
      <c r="AE243" s="29">
        <v>1371.13</v>
      </c>
      <c r="AF243" s="29">
        <v>319090</v>
      </c>
      <c r="AG243" s="25">
        <v>3.2730000000004935</v>
      </c>
      <c r="AH243" s="29">
        <v>1044.5482326362492</v>
      </c>
      <c r="AI243" s="27" t="s">
        <v>869</v>
      </c>
      <c r="AJ243" s="27">
        <v>99.94132020667125</v>
      </c>
      <c r="AK243" s="27">
        <v>37.025477948323065</v>
      </c>
      <c r="AL243" s="27">
        <v>136.96679815499431</v>
      </c>
      <c r="AM243" s="27">
        <v>188.69640000000001</v>
      </c>
      <c r="AN243" s="27">
        <v>69</v>
      </c>
      <c r="AO243" s="30">
        <v>2.754</v>
      </c>
      <c r="AP243" s="27">
        <v>118.8</v>
      </c>
      <c r="AQ243" s="27">
        <v>115</v>
      </c>
      <c r="AR243" s="27">
        <v>105</v>
      </c>
      <c r="AS243" s="27">
        <v>9.2200000000000006</v>
      </c>
      <c r="AT243" s="27">
        <v>467.9</v>
      </c>
      <c r="AU243" s="27">
        <v>5.05</v>
      </c>
      <c r="AV243" s="27">
        <v>10.74</v>
      </c>
      <c r="AW243" s="27">
        <v>4.71</v>
      </c>
      <c r="AX243" s="27">
        <v>25.67</v>
      </c>
      <c r="AY243" s="27">
        <v>53.33</v>
      </c>
      <c r="AZ243" s="27">
        <v>2.31</v>
      </c>
      <c r="BA243" s="27">
        <v>0.98</v>
      </c>
      <c r="BB243" s="27">
        <v>14.99</v>
      </c>
      <c r="BC243" s="27">
        <v>29.54</v>
      </c>
      <c r="BD243" s="27">
        <v>19.98</v>
      </c>
      <c r="BE243" s="27">
        <v>39.409999999999997</v>
      </c>
      <c r="BF243" s="27">
        <v>62.8</v>
      </c>
      <c r="BG243" s="27">
        <v>17.29</v>
      </c>
      <c r="BH243" s="27">
        <v>10.79</v>
      </c>
      <c r="BI243" s="27">
        <v>17.5</v>
      </c>
      <c r="BJ243" s="27">
        <v>2.5</v>
      </c>
      <c r="BK243" s="27">
        <v>57</v>
      </c>
      <c r="BL243" s="27">
        <v>9.85</v>
      </c>
      <c r="BM243" s="27">
        <v>7.02</v>
      </c>
    </row>
    <row r="244" spans="1:65" x14ac:dyDescent="0.2">
      <c r="A244" s="13">
        <v>4727180400</v>
      </c>
      <c r="B244" t="s">
        <v>587</v>
      </c>
      <c r="C244" t="s">
        <v>592</v>
      </c>
      <c r="D244" t="s">
        <v>593</v>
      </c>
      <c r="E244" s="27">
        <v>11.6</v>
      </c>
      <c r="F244" s="27">
        <v>5.14</v>
      </c>
      <c r="G244" s="27">
        <v>4.55</v>
      </c>
      <c r="H244" s="27">
        <v>1.1299999999999999</v>
      </c>
      <c r="I244" s="27">
        <v>1.03</v>
      </c>
      <c r="J244" s="27">
        <v>2.89</v>
      </c>
      <c r="K244" s="27">
        <v>1.62</v>
      </c>
      <c r="L244" s="27">
        <v>1.02</v>
      </c>
      <c r="M244" s="27">
        <v>2.96</v>
      </c>
      <c r="N244" s="27">
        <v>3.65</v>
      </c>
      <c r="O244" s="27">
        <v>0.46</v>
      </c>
      <c r="P244" s="27">
        <v>1.85</v>
      </c>
      <c r="Q244" s="27">
        <v>3.91</v>
      </c>
      <c r="R244" s="27">
        <v>3.21</v>
      </c>
      <c r="S244" s="27">
        <v>6.18</v>
      </c>
      <c r="T244" s="27">
        <v>2.27</v>
      </c>
      <c r="U244" s="27">
        <v>4.32</v>
      </c>
      <c r="V244" s="27">
        <v>1.1100000000000001</v>
      </c>
      <c r="W244" s="27">
        <v>1.73</v>
      </c>
      <c r="X244" s="27">
        <v>1.49</v>
      </c>
      <c r="Y244" s="27">
        <v>18.68</v>
      </c>
      <c r="Z244" s="27">
        <v>4.54</v>
      </c>
      <c r="AA244" s="27">
        <v>2.74</v>
      </c>
      <c r="AB244" s="27">
        <v>1.51</v>
      </c>
      <c r="AC244" s="27">
        <v>1.87</v>
      </c>
      <c r="AD244" s="27">
        <v>1.95</v>
      </c>
      <c r="AE244" s="29">
        <v>923</v>
      </c>
      <c r="AF244" s="29">
        <v>324450</v>
      </c>
      <c r="AG244" s="25">
        <v>3.4375000000005471</v>
      </c>
      <c r="AH244" s="29">
        <v>1084.222238822168</v>
      </c>
      <c r="AI244" s="27" t="s">
        <v>869</v>
      </c>
      <c r="AJ244" s="27">
        <v>98.130527999999984</v>
      </c>
      <c r="AK244" s="27">
        <v>61.504343372542813</v>
      </c>
      <c r="AL244" s="27">
        <v>159.63487137254279</v>
      </c>
      <c r="AM244" s="27">
        <v>190.32704999999999</v>
      </c>
      <c r="AN244" s="27">
        <v>45.63</v>
      </c>
      <c r="AO244" s="30">
        <v>2.899</v>
      </c>
      <c r="AP244" s="27">
        <v>107.67</v>
      </c>
      <c r="AQ244" s="27">
        <v>132.5</v>
      </c>
      <c r="AR244" s="27">
        <v>76.25</v>
      </c>
      <c r="AS244" s="27">
        <v>9.1300000000000008</v>
      </c>
      <c r="AT244" s="27">
        <v>336.15</v>
      </c>
      <c r="AU244" s="27">
        <v>3.79</v>
      </c>
      <c r="AV244" s="27">
        <v>9.1300000000000008</v>
      </c>
      <c r="AW244" s="27">
        <v>3.71</v>
      </c>
      <c r="AX244" s="27">
        <v>23.8</v>
      </c>
      <c r="AY244" s="27">
        <v>36.67</v>
      </c>
      <c r="AZ244" s="27">
        <v>1.24</v>
      </c>
      <c r="BA244" s="27">
        <v>1.01</v>
      </c>
      <c r="BB244" s="27">
        <v>12.45</v>
      </c>
      <c r="BC244" s="27">
        <v>36</v>
      </c>
      <c r="BD244" s="27">
        <v>33.5</v>
      </c>
      <c r="BE244" s="27">
        <v>35.75</v>
      </c>
      <c r="BF244" s="27">
        <v>79.650000000000006</v>
      </c>
      <c r="BG244" s="27">
        <v>13</v>
      </c>
      <c r="BH244" s="27">
        <v>12.5</v>
      </c>
      <c r="BI244" s="27">
        <v>12.5</v>
      </c>
      <c r="BJ244" s="27">
        <v>2.11</v>
      </c>
      <c r="BK244" s="27">
        <v>48.4</v>
      </c>
      <c r="BL244" s="27">
        <v>9.32</v>
      </c>
      <c r="BM244" s="27">
        <v>10.63</v>
      </c>
    </row>
    <row r="245" spans="1:65" x14ac:dyDescent="0.2">
      <c r="A245" s="13">
        <v>5140220830</v>
      </c>
      <c r="B245" t="s">
        <v>664</v>
      </c>
      <c r="C245" t="s">
        <v>677</v>
      </c>
      <c r="D245" t="s">
        <v>678</v>
      </c>
      <c r="E245" s="27">
        <v>11.58</v>
      </c>
      <c r="F245" s="27">
        <v>3.93</v>
      </c>
      <c r="G245" s="27">
        <v>4.3499999999999996</v>
      </c>
      <c r="H245" s="27">
        <v>1.1100000000000001</v>
      </c>
      <c r="I245" s="27">
        <v>1.08</v>
      </c>
      <c r="J245" s="27">
        <v>1.97</v>
      </c>
      <c r="K245" s="27">
        <v>1.35</v>
      </c>
      <c r="L245" s="27">
        <v>0.99</v>
      </c>
      <c r="M245" s="27">
        <v>3.99</v>
      </c>
      <c r="N245" s="27">
        <v>3.18</v>
      </c>
      <c r="O245" s="27">
        <v>0.49</v>
      </c>
      <c r="P245" s="27">
        <v>1.79</v>
      </c>
      <c r="Q245" s="27">
        <v>3.16</v>
      </c>
      <c r="R245" s="27">
        <v>3.43</v>
      </c>
      <c r="S245" s="27">
        <v>3.91</v>
      </c>
      <c r="T245" s="27">
        <v>2.25</v>
      </c>
      <c r="U245" s="27">
        <v>4.3499999999999996</v>
      </c>
      <c r="V245" s="27">
        <v>1.1299999999999999</v>
      </c>
      <c r="W245" s="27">
        <v>1.86</v>
      </c>
      <c r="X245" s="27">
        <v>1.55</v>
      </c>
      <c r="Y245" s="27">
        <v>20.58</v>
      </c>
      <c r="Z245" s="27">
        <v>4.5599999999999996</v>
      </c>
      <c r="AA245" s="27">
        <v>2.3199999999999998</v>
      </c>
      <c r="AB245" s="27">
        <v>0.91</v>
      </c>
      <c r="AC245" s="27">
        <v>2.41</v>
      </c>
      <c r="AD245" s="27">
        <v>1.97</v>
      </c>
      <c r="AE245" s="29">
        <v>1035.17</v>
      </c>
      <c r="AF245" s="29">
        <v>382170</v>
      </c>
      <c r="AG245" s="25">
        <v>3.555000000000319</v>
      </c>
      <c r="AH245" s="29">
        <v>1295.901579058715</v>
      </c>
      <c r="AI245" s="27">
        <v>192.6187762957392</v>
      </c>
      <c r="AJ245" s="27" t="s">
        <v>869</v>
      </c>
      <c r="AK245" s="27" t="s">
        <v>869</v>
      </c>
      <c r="AL245" s="27">
        <v>192.6187762957392</v>
      </c>
      <c r="AM245" s="27">
        <v>182.31704999999999</v>
      </c>
      <c r="AN245" s="27">
        <v>50.77</v>
      </c>
      <c r="AO245" s="30">
        <v>3.0139999999999998</v>
      </c>
      <c r="AP245" s="27">
        <v>101.75</v>
      </c>
      <c r="AQ245" s="27">
        <v>102.5</v>
      </c>
      <c r="AR245" s="27">
        <v>116.8</v>
      </c>
      <c r="AS245" s="27">
        <v>9.51</v>
      </c>
      <c r="AT245" s="27">
        <v>491.91</v>
      </c>
      <c r="AU245" s="27">
        <v>5.31</v>
      </c>
      <c r="AV245" s="27">
        <v>11.82</v>
      </c>
      <c r="AW245" s="27">
        <v>4.05</v>
      </c>
      <c r="AX245" s="27">
        <v>17</v>
      </c>
      <c r="AY245" s="27">
        <v>34.4</v>
      </c>
      <c r="AZ245" s="27">
        <v>2.0099999999999998</v>
      </c>
      <c r="BA245" s="27">
        <v>1.01</v>
      </c>
      <c r="BB245" s="27">
        <v>12.11</v>
      </c>
      <c r="BC245" s="27">
        <v>27.75</v>
      </c>
      <c r="BD245" s="27">
        <v>27.63</v>
      </c>
      <c r="BE245" s="27">
        <v>28.22</v>
      </c>
      <c r="BF245" s="27">
        <v>92.2</v>
      </c>
      <c r="BG245" s="27">
        <v>10.99</v>
      </c>
      <c r="BH245" s="27">
        <v>11.29</v>
      </c>
      <c r="BI245" s="27">
        <v>18.329999999999998</v>
      </c>
      <c r="BJ245" s="27">
        <v>2.57</v>
      </c>
      <c r="BK245" s="27">
        <v>63</v>
      </c>
      <c r="BL245" s="27">
        <v>11.39</v>
      </c>
      <c r="BM245" s="27">
        <v>7.39</v>
      </c>
    </row>
    <row r="246" spans="1:65" x14ac:dyDescent="0.2">
      <c r="A246" s="13">
        <v>1839980840</v>
      </c>
      <c r="B246" t="s">
        <v>339</v>
      </c>
      <c r="C246" t="s">
        <v>354</v>
      </c>
      <c r="D246" t="s">
        <v>355</v>
      </c>
      <c r="E246" s="27">
        <v>11.48</v>
      </c>
      <c r="F246" s="27">
        <v>5.32</v>
      </c>
      <c r="G246" s="27">
        <v>4.33</v>
      </c>
      <c r="H246" s="27">
        <v>1.24</v>
      </c>
      <c r="I246" s="27">
        <v>1</v>
      </c>
      <c r="J246" s="27">
        <v>1.89</v>
      </c>
      <c r="K246" s="27">
        <v>1.7</v>
      </c>
      <c r="L246" s="27">
        <v>1</v>
      </c>
      <c r="M246" s="27">
        <v>3.54</v>
      </c>
      <c r="N246" s="27">
        <v>2.75</v>
      </c>
      <c r="O246" s="27">
        <v>0.41</v>
      </c>
      <c r="P246" s="27">
        <v>1.85</v>
      </c>
      <c r="Q246" s="27">
        <v>3.49</v>
      </c>
      <c r="R246" s="27">
        <v>3.29</v>
      </c>
      <c r="S246" s="27">
        <v>3.72</v>
      </c>
      <c r="T246" s="27">
        <v>2.09</v>
      </c>
      <c r="U246" s="27">
        <v>4.1500000000000004</v>
      </c>
      <c r="V246" s="27">
        <v>1.06</v>
      </c>
      <c r="W246" s="27">
        <v>1.85</v>
      </c>
      <c r="X246" s="27">
        <v>1.69</v>
      </c>
      <c r="Y246" s="27">
        <v>19.66</v>
      </c>
      <c r="Z246" s="27">
        <v>3.97</v>
      </c>
      <c r="AA246" s="27">
        <v>2.21</v>
      </c>
      <c r="AB246" s="27">
        <v>0.85</v>
      </c>
      <c r="AC246" s="27">
        <v>2.4500000000000002</v>
      </c>
      <c r="AD246" s="27">
        <v>1.77</v>
      </c>
      <c r="AE246" s="29">
        <v>720</v>
      </c>
      <c r="AF246" s="29">
        <v>325000</v>
      </c>
      <c r="AG246" s="25">
        <v>3.6666666666668366</v>
      </c>
      <c r="AH246" s="29">
        <v>1117.3492198658164</v>
      </c>
      <c r="AI246" s="27" t="s">
        <v>869</v>
      </c>
      <c r="AJ246" s="27">
        <v>80.550550000000001</v>
      </c>
      <c r="AK246" s="27">
        <v>92.299818063403066</v>
      </c>
      <c r="AL246" s="27">
        <v>172.85036806340307</v>
      </c>
      <c r="AM246" s="27">
        <v>188.8434</v>
      </c>
      <c r="AN246" s="27">
        <v>52.38</v>
      </c>
      <c r="AO246" s="30">
        <v>3.1259999999999999</v>
      </c>
      <c r="AP246" s="27">
        <v>52.5</v>
      </c>
      <c r="AQ246" s="27">
        <v>85</v>
      </c>
      <c r="AR246" s="27">
        <v>82</v>
      </c>
      <c r="AS246" s="27">
        <v>9.49</v>
      </c>
      <c r="AT246" s="27">
        <v>512.54</v>
      </c>
      <c r="AU246" s="27">
        <v>3.4</v>
      </c>
      <c r="AV246" s="27">
        <v>10.74</v>
      </c>
      <c r="AW246" s="27">
        <v>4.49</v>
      </c>
      <c r="AX246" s="27">
        <v>20</v>
      </c>
      <c r="AY246" s="27">
        <v>22.5</v>
      </c>
      <c r="AZ246" s="27">
        <v>2.12</v>
      </c>
      <c r="BA246" s="27">
        <v>0.99</v>
      </c>
      <c r="BB246" s="27">
        <v>16.13</v>
      </c>
      <c r="BC246" s="27">
        <v>29.33</v>
      </c>
      <c r="BD246" s="27">
        <v>21.64</v>
      </c>
      <c r="BE246" s="27">
        <v>21.3</v>
      </c>
      <c r="BF246" s="27">
        <v>75</v>
      </c>
      <c r="BG246" s="27">
        <v>9.99</v>
      </c>
      <c r="BH246" s="27">
        <v>6.49</v>
      </c>
      <c r="BI246" s="27">
        <v>11</v>
      </c>
      <c r="BJ246" s="27">
        <v>2.68</v>
      </c>
      <c r="BK246" s="27">
        <v>58.5</v>
      </c>
      <c r="BL246" s="27">
        <v>8.49</v>
      </c>
      <c r="BM246" s="27">
        <v>6.92</v>
      </c>
    </row>
    <row r="247" spans="1:65" x14ac:dyDescent="0.2">
      <c r="A247" s="13">
        <v>3739580740</v>
      </c>
      <c r="B247" t="s">
        <v>507</v>
      </c>
      <c r="C247" t="s">
        <v>517</v>
      </c>
      <c r="D247" t="s">
        <v>518</v>
      </c>
      <c r="E247" s="27">
        <v>11.48</v>
      </c>
      <c r="F247" s="27">
        <v>4.71</v>
      </c>
      <c r="G247" s="27">
        <v>4.2</v>
      </c>
      <c r="H247" s="27">
        <v>1.02</v>
      </c>
      <c r="I247" s="27">
        <v>1.1000000000000001</v>
      </c>
      <c r="J247" s="27">
        <v>1.9</v>
      </c>
      <c r="K247" s="27">
        <v>1.28</v>
      </c>
      <c r="L247" s="27">
        <v>0.98</v>
      </c>
      <c r="M247" s="27">
        <v>3.74</v>
      </c>
      <c r="N247" s="27">
        <v>3.84</v>
      </c>
      <c r="O247" s="27">
        <v>0.56999999999999995</v>
      </c>
      <c r="P247" s="27">
        <v>1.64</v>
      </c>
      <c r="Q247" s="27">
        <v>3.72</v>
      </c>
      <c r="R247" s="27">
        <v>4.08</v>
      </c>
      <c r="S247" s="27">
        <v>3.21</v>
      </c>
      <c r="T247" s="27">
        <v>2.39</v>
      </c>
      <c r="U247" s="27">
        <v>4.41</v>
      </c>
      <c r="V247" s="27">
        <v>1.34</v>
      </c>
      <c r="W247" s="27">
        <v>1.88</v>
      </c>
      <c r="X247" s="27">
        <v>1.85</v>
      </c>
      <c r="Y247" s="27">
        <v>19.48</v>
      </c>
      <c r="Z247" s="27">
        <v>3.82</v>
      </c>
      <c r="AA247" s="27">
        <v>2.79</v>
      </c>
      <c r="AB247" s="27">
        <v>0.98</v>
      </c>
      <c r="AC247" s="27">
        <v>2.74</v>
      </c>
      <c r="AD247" s="27">
        <v>1.74</v>
      </c>
      <c r="AE247" s="29">
        <v>1566.5</v>
      </c>
      <c r="AF247" s="29">
        <v>381538</v>
      </c>
      <c r="AG247" s="25">
        <v>3.6250000000001203</v>
      </c>
      <c r="AH247" s="29">
        <v>1305.006762532038</v>
      </c>
      <c r="AI247" s="27" t="s">
        <v>869</v>
      </c>
      <c r="AJ247" s="27">
        <v>107.57084215651548</v>
      </c>
      <c r="AK247" s="27">
        <v>74.162599295907185</v>
      </c>
      <c r="AL247" s="27">
        <v>181.73344145242265</v>
      </c>
      <c r="AM247" s="27">
        <v>184.26704999999998</v>
      </c>
      <c r="AN247" s="27">
        <v>49.98</v>
      </c>
      <c r="AO247" s="30">
        <v>3.109</v>
      </c>
      <c r="AP247" s="27">
        <v>110.67</v>
      </c>
      <c r="AQ247" s="27">
        <v>115.77</v>
      </c>
      <c r="AR247" s="27">
        <v>104</v>
      </c>
      <c r="AS247" s="27">
        <v>10.24</v>
      </c>
      <c r="AT247" s="27">
        <v>498</v>
      </c>
      <c r="AU247" s="27">
        <v>4.2699999999999996</v>
      </c>
      <c r="AV247" s="27">
        <v>10.49</v>
      </c>
      <c r="AW247" s="27">
        <v>4.6900000000000004</v>
      </c>
      <c r="AX247" s="27">
        <v>23.43</v>
      </c>
      <c r="AY247" s="27">
        <v>48.83</v>
      </c>
      <c r="AZ247" s="27">
        <v>1.49</v>
      </c>
      <c r="BA247" s="27">
        <v>1.04</v>
      </c>
      <c r="BB247" s="27">
        <v>14.29</v>
      </c>
      <c r="BC247" s="27">
        <v>20.66</v>
      </c>
      <c r="BD247" s="27">
        <v>17.66</v>
      </c>
      <c r="BE247" s="27">
        <v>25.83</v>
      </c>
      <c r="BF247" s="27">
        <v>88.75</v>
      </c>
      <c r="BG247" s="27">
        <v>10.416666666666666</v>
      </c>
      <c r="BH247" s="27">
        <v>12.04</v>
      </c>
      <c r="BI247" s="27">
        <v>18.2</v>
      </c>
      <c r="BJ247" s="27">
        <v>2.1800000000000002</v>
      </c>
      <c r="BK247" s="27">
        <v>33.32</v>
      </c>
      <c r="BL247" s="27">
        <v>9.24</v>
      </c>
      <c r="BM247" s="27">
        <v>10.99</v>
      </c>
    </row>
    <row r="248" spans="1:65" x14ac:dyDescent="0.2">
      <c r="A248" s="13">
        <v>5131340450</v>
      </c>
      <c r="B248" t="s">
        <v>664</v>
      </c>
      <c r="C248" t="s">
        <v>671</v>
      </c>
      <c r="D248" t="s">
        <v>672</v>
      </c>
      <c r="E248" s="27">
        <v>11.38</v>
      </c>
      <c r="F248" s="27">
        <v>5.48</v>
      </c>
      <c r="G248" s="27">
        <v>4.24</v>
      </c>
      <c r="H248" s="27">
        <v>1.06</v>
      </c>
      <c r="I248" s="27">
        <v>1.05</v>
      </c>
      <c r="J248" s="27">
        <v>2.2400000000000002</v>
      </c>
      <c r="K248" s="27">
        <v>1.29</v>
      </c>
      <c r="L248" s="27">
        <v>0.99</v>
      </c>
      <c r="M248" s="27">
        <v>3.68</v>
      </c>
      <c r="N248" s="27">
        <v>2.74</v>
      </c>
      <c r="O248" s="27">
        <v>0.46</v>
      </c>
      <c r="P248" s="27">
        <v>1.78</v>
      </c>
      <c r="Q248" s="27">
        <v>3.24</v>
      </c>
      <c r="R248" s="27">
        <v>3.9</v>
      </c>
      <c r="S248" s="27">
        <v>3.07</v>
      </c>
      <c r="T248" s="27">
        <v>2</v>
      </c>
      <c r="U248" s="27">
        <v>4.88</v>
      </c>
      <c r="V248" s="27">
        <v>1.36</v>
      </c>
      <c r="W248" s="27">
        <v>1.85</v>
      </c>
      <c r="X248" s="27">
        <v>1.91</v>
      </c>
      <c r="Y248" s="27">
        <v>19.84</v>
      </c>
      <c r="Z248" s="27">
        <v>3.92</v>
      </c>
      <c r="AA248" s="27">
        <v>2.93</v>
      </c>
      <c r="AB248" s="27">
        <v>0.98</v>
      </c>
      <c r="AC248" s="27">
        <v>3.33</v>
      </c>
      <c r="AD248" s="27">
        <v>1.74</v>
      </c>
      <c r="AE248" s="29">
        <v>932</v>
      </c>
      <c r="AF248" s="29">
        <v>350109</v>
      </c>
      <c r="AG248" s="25">
        <v>3.5550000000003807</v>
      </c>
      <c r="AH248" s="29">
        <v>1187.1858229130262</v>
      </c>
      <c r="AI248" s="27" t="s">
        <v>869</v>
      </c>
      <c r="AJ248" s="27">
        <v>100.6521667103696</v>
      </c>
      <c r="AK248" s="27">
        <v>109.11013677019166</v>
      </c>
      <c r="AL248" s="27">
        <v>209.76230348056126</v>
      </c>
      <c r="AM248" s="27">
        <v>182.31704999999999</v>
      </c>
      <c r="AN248" s="27">
        <v>43</v>
      </c>
      <c r="AO248" s="30">
        <v>3.3039999999999998</v>
      </c>
      <c r="AP248" s="27">
        <v>106.6</v>
      </c>
      <c r="AQ248" s="27">
        <v>136.80000000000001</v>
      </c>
      <c r="AR248" s="27">
        <v>89</v>
      </c>
      <c r="AS248" s="27">
        <v>9.0399999999999991</v>
      </c>
      <c r="AT248" s="27">
        <v>483.64</v>
      </c>
      <c r="AU248" s="27">
        <v>5.24</v>
      </c>
      <c r="AV248" s="27">
        <v>11.19</v>
      </c>
      <c r="AW248" s="27">
        <v>3.99</v>
      </c>
      <c r="AX248" s="27">
        <v>13</v>
      </c>
      <c r="AY248" s="27">
        <v>45</v>
      </c>
      <c r="AZ248" s="27">
        <v>1.85</v>
      </c>
      <c r="BA248" s="27">
        <v>1.05</v>
      </c>
      <c r="BB248" s="27">
        <v>11.38</v>
      </c>
      <c r="BC248" s="27">
        <v>33.659999999999997</v>
      </c>
      <c r="BD248" s="27">
        <v>31.75</v>
      </c>
      <c r="BE248" s="27">
        <v>33.14</v>
      </c>
      <c r="BF248" s="27">
        <v>85</v>
      </c>
      <c r="BG248" s="27">
        <v>11.006666666666668</v>
      </c>
      <c r="BH248" s="27">
        <v>12.39</v>
      </c>
      <c r="BI248" s="27">
        <v>12.2</v>
      </c>
      <c r="BJ248" s="27">
        <v>2.35</v>
      </c>
      <c r="BK248" s="27">
        <v>50.8</v>
      </c>
      <c r="BL248" s="27">
        <v>10.58</v>
      </c>
      <c r="BM248" s="27">
        <v>8.08</v>
      </c>
    </row>
    <row r="249" spans="1:65" x14ac:dyDescent="0.2">
      <c r="A249" s="13">
        <v>1219660210</v>
      </c>
      <c r="B249" t="s">
        <v>272</v>
      </c>
      <c r="C249" t="s">
        <v>275</v>
      </c>
      <c r="D249" t="s">
        <v>276</v>
      </c>
      <c r="E249" s="27">
        <v>11.36</v>
      </c>
      <c r="F249" s="27">
        <v>3.6</v>
      </c>
      <c r="G249" s="27">
        <v>3.89</v>
      </c>
      <c r="H249" s="27">
        <v>1.1299999999999999</v>
      </c>
      <c r="I249" s="27">
        <v>1.02</v>
      </c>
      <c r="J249" s="27">
        <v>2.2999999999999998</v>
      </c>
      <c r="K249" s="27">
        <v>1.71</v>
      </c>
      <c r="L249" s="27">
        <v>1.44</v>
      </c>
      <c r="M249" s="27">
        <v>3.53</v>
      </c>
      <c r="N249" s="27">
        <v>4.4000000000000004</v>
      </c>
      <c r="O249" s="27">
        <v>0.55000000000000004</v>
      </c>
      <c r="P249" s="27">
        <v>1.56</v>
      </c>
      <c r="Q249" s="27">
        <v>3.38</v>
      </c>
      <c r="R249" s="27">
        <v>3.64</v>
      </c>
      <c r="S249" s="27">
        <v>3.03</v>
      </c>
      <c r="T249" s="27">
        <v>2.61</v>
      </c>
      <c r="U249" s="27">
        <v>3.52</v>
      </c>
      <c r="V249" s="27">
        <v>1.26</v>
      </c>
      <c r="W249" s="27">
        <v>1.83</v>
      </c>
      <c r="X249" s="27">
        <v>1.7</v>
      </c>
      <c r="Y249" s="27">
        <v>19.16</v>
      </c>
      <c r="Z249" s="27">
        <v>4.26</v>
      </c>
      <c r="AA249" s="27">
        <v>3.27</v>
      </c>
      <c r="AB249" s="27">
        <v>1.1000000000000001</v>
      </c>
      <c r="AC249" s="27">
        <v>2.77</v>
      </c>
      <c r="AD249" s="27">
        <v>2.16</v>
      </c>
      <c r="AE249" s="29">
        <v>1583.2</v>
      </c>
      <c r="AF249" s="29">
        <v>382412</v>
      </c>
      <c r="AG249" s="25">
        <v>3.5625000000003055</v>
      </c>
      <c r="AH249" s="29">
        <v>1297.9276180128782</v>
      </c>
      <c r="AI249" s="27">
        <v>179.70098129049052</v>
      </c>
      <c r="AJ249" s="27" t="s">
        <v>869</v>
      </c>
      <c r="AK249" s="27" t="s">
        <v>869</v>
      </c>
      <c r="AL249" s="27">
        <v>179.70098129049052</v>
      </c>
      <c r="AM249" s="27">
        <v>192.21705</v>
      </c>
      <c r="AN249" s="27">
        <v>50.07</v>
      </c>
      <c r="AO249" s="30">
        <v>3.0579999999999998</v>
      </c>
      <c r="AP249" s="27">
        <v>87.6</v>
      </c>
      <c r="AQ249" s="27">
        <v>100.2</v>
      </c>
      <c r="AR249" s="27">
        <v>104.67</v>
      </c>
      <c r="AS249" s="27">
        <v>10.06</v>
      </c>
      <c r="AT249" s="27">
        <v>396.86</v>
      </c>
      <c r="AU249" s="27">
        <v>5.37</v>
      </c>
      <c r="AV249" s="27">
        <v>10.59</v>
      </c>
      <c r="AW249" s="27">
        <v>4.1900000000000004</v>
      </c>
      <c r="AX249" s="27">
        <v>19.920000000000002</v>
      </c>
      <c r="AY249" s="27">
        <v>47.6</v>
      </c>
      <c r="AZ249" s="27">
        <v>1.98</v>
      </c>
      <c r="BA249" s="27">
        <v>0.98</v>
      </c>
      <c r="BB249" s="27">
        <v>17.059999999999999</v>
      </c>
      <c r="BC249" s="27">
        <v>24.16</v>
      </c>
      <c r="BD249" s="27">
        <v>17.97</v>
      </c>
      <c r="BE249" s="27">
        <v>31.8</v>
      </c>
      <c r="BF249" s="27">
        <v>83.78</v>
      </c>
      <c r="BG249" s="27">
        <v>4.083333333333333</v>
      </c>
      <c r="BH249" s="27">
        <v>10.55</v>
      </c>
      <c r="BI249" s="27">
        <v>17</v>
      </c>
      <c r="BJ249" s="27">
        <v>3.07</v>
      </c>
      <c r="BK249" s="27">
        <v>56.25</v>
      </c>
      <c r="BL249" s="27">
        <v>10.62</v>
      </c>
      <c r="BM249" s="27">
        <v>6.61</v>
      </c>
    </row>
    <row r="250" spans="1:65" x14ac:dyDescent="0.2">
      <c r="A250" s="13">
        <v>4847380970</v>
      </c>
      <c r="B250" t="s">
        <v>605</v>
      </c>
      <c r="C250" t="s">
        <v>648</v>
      </c>
      <c r="D250" t="s">
        <v>649</v>
      </c>
      <c r="E250" s="27">
        <v>11.33</v>
      </c>
      <c r="F250" s="27">
        <v>3.63</v>
      </c>
      <c r="G250" s="27">
        <v>3.4</v>
      </c>
      <c r="H250" s="27">
        <v>0.96</v>
      </c>
      <c r="I250" s="27">
        <v>0.92</v>
      </c>
      <c r="J250" s="27">
        <v>1.81</v>
      </c>
      <c r="K250" s="27">
        <v>1.33</v>
      </c>
      <c r="L250" s="27">
        <v>0.89</v>
      </c>
      <c r="M250" s="27">
        <v>3.48</v>
      </c>
      <c r="N250" s="27">
        <v>2.2599999999999998</v>
      </c>
      <c r="O250" s="27">
        <v>0.34</v>
      </c>
      <c r="P250" s="27">
        <v>1.44</v>
      </c>
      <c r="Q250" s="27">
        <v>3.27</v>
      </c>
      <c r="R250" s="27">
        <v>2.98</v>
      </c>
      <c r="S250" s="27">
        <v>3.95</v>
      </c>
      <c r="T250" s="27">
        <v>1.93</v>
      </c>
      <c r="U250" s="27">
        <v>3.28</v>
      </c>
      <c r="V250" s="27">
        <v>1.03</v>
      </c>
      <c r="W250" s="27">
        <v>1.61</v>
      </c>
      <c r="X250" s="27">
        <v>1.49</v>
      </c>
      <c r="Y250" s="27">
        <v>17.3</v>
      </c>
      <c r="Z250" s="27">
        <v>4.7</v>
      </c>
      <c r="AA250" s="27">
        <v>2.58</v>
      </c>
      <c r="AB250" s="27">
        <v>0.81</v>
      </c>
      <c r="AC250" s="27">
        <v>2.14</v>
      </c>
      <c r="AD250" s="27">
        <v>1.75</v>
      </c>
      <c r="AE250" s="29">
        <v>1026</v>
      </c>
      <c r="AF250" s="29">
        <v>335771</v>
      </c>
      <c r="AG250" s="25">
        <v>3.5000000000004166</v>
      </c>
      <c r="AH250" s="29">
        <v>1130.8213790269847</v>
      </c>
      <c r="AI250" s="27" t="s">
        <v>869</v>
      </c>
      <c r="AJ250" s="27">
        <v>126.02644466666663</v>
      </c>
      <c r="AK250" s="27">
        <v>74.888902441344968</v>
      </c>
      <c r="AL250" s="27">
        <v>200.91534710801159</v>
      </c>
      <c r="AM250" s="27">
        <v>189.07140000000001</v>
      </c>
      <c r="AN250" s="27">
        <v>53.5</v>
      </c>
      <c r="AO250" s="30">
        <v>2.6930000000000001</v>
      </c>
      <c r="AP250" s="27">
        <v>95.4</v>
      </c>
      <c r="AQ250" s="27">
        <v>98.8</v>
      </c>
      <c r="AR250" s="27">
        <v>105.6</v>
      </c>
      <c r="AS250" s="27">
        <v>8.4700000000000006</v>
      </c>
      <c r="AT250" s="27">
        <v>476.03</v>
      </c>
      <c r="AU250" s="27">
        <v>4.29</v>
      </c>
      <c r="AV250" s="27">
        <v>10.49</v>
      </c>
      <c r="AW250" s="27">
        <v>4.26</v>
      </c>
      <c r="AX250" s="27">
        <v>16.63</v>
      </c>
      <c r="AY250" s="27">
        <v>40.200000000000003</v>
      </c>
      <c r="AZ250" s="27">
        <v>1.88</v>
      </c>
      <c r="BA250" s="27">
        <v>0.91</v>
      </c>
      <c r="BB250" s="27">
        <v>13.07</v>
      </c>
      <c r="BC250" s="27">
        <v>46.62</v>
      </c>
      <c r="BD250" s="27">
        <v>31.33</v>
      </c>
      <c r="BE250" s="27">
        <v>48.38</v>
      </c>
      <c r="BF250" s="27">
        <v>90.5</v>
      </c>
      <c r="BG250" s="27">
        <v>10.545</v>
      </c>
      <c r="BH250" s="27">
        <v>8.65</v>
      </c>
      <c r="BI250" s="27">
        <v>18.329999999999998</v>
      </c>
      <c r="BJ250" s="27">
        <v>2.19</v>
      </c>
      <c r="BK250" s="27">
        <v>52.32</v>
      </c>
      <c r="BL250" s="27">
        <v>9.73</v>
      </c>
      <c r="BM250" s="27">
        <v>6.92</v>
      </c>
    </row>
    <row r="251" spans="1:65" x14ac:dyDescent="0.2">
      <c r="A251" s="13">
        <v>1312060350</v>
      </c>
      <c r="B251" t="s">
        <v>296</v>
      </c>
      <c r="C251" t="s">
        <v>299</v>
      </c>
      <c r="D251" t="s">
        <v>301</v>
      </c>
      <c r="E251" s="27">
        <v>11.32</v>
      </c>
      <c r="F251" s="27">
        <v>5.37</v>
      </c>
      <c r="G251" s="27">
        <v>3.04</v>
      </c>
      <c r="H251" s="27">
        <v>2.2999999999999998</v>
      </c>
      <c r="I251" s="27">
        <v>1.06</v>
      </c>
      <c r="J251" s="27">
        <v>3.02</v>
      </c>
      <c r="K251" s="27">
        <v>1.63</v>
      </c>
      <c r="L251" s="27">
        <v>1.04</v>
      </c>
      <c r="M251" s="27">
        <v>2.89</v>
      </c>
      <c r="N251" s="27">
        <v>3.99</v>
      </c>
      <c r="O251" s="27">
        <v>0.64</v>
      </c>
      <c r="P251" s="27">
        <v>2.14</v>
      </c>
      <c r="Q251" s="27">
        <v>3.01</v>
      </c>
      <c r="R251" s="27">
        <v>3.54</v>
      </c>
      <c r="S251" s="27">
        <v>5.24</v>
      </c>
      <c r="T251" s="27">
        <v>1.92</v>
      </c>
      <c r="U251" s="27">
        <v>4.0999999999999996</v>
      </c>
      <c r="V251" s="27">
        <v>1.47</v>
      </c>
      <c r="W251" s="27">
        <v>1.8</v>
      </c>
      <c r="X251" s="27">
        <v>1.9</v>
      </c>
      <c r="Y251" s="27">
        <v>18.7</v>
      </c>
      <c r="Z251" s="27">
        <v>3.91</v>
      </c>
      <c r="AA251" s="27">
        <v>2.63</v>
      </c>
      <c r="AB251" s="27">
        <v>1.49</v>
      </c>
      <c r="AC251" s="27">
        <v>2.85</v>
      </c>
      <c r="AD251" s="27">
        <v>2.2400000000000002</v>
      </c>
      <c r="AE251" s="29">
        <v>1345.67</v>
      </c>
      <c r="AF251" s="29">
        <v>307232</v>
      </c>
      <c r="AG251" s="25">
        <v>4.0460000000001086</v>
      </c>
      <c r="AH251" s="29">
        <v>1106.1989311317952</v>
      </c>
      <c r="AI251" s="27" t="s">
        <v>869</v>
      </c>
      <c r="AJ251" s="27">
        <v>78.253747245130612</v>
      </c>
      <c r="AK251" s="27">
        <v>42.603311863449683</v>
      </c>
      <c r="AL251" s="27">
        <v>120.8570591085803</v>
      </c>
      <c r="AM251" s="27">
        <v>186.57704999999999</v>
      </c>
      <c r="AN251" s="27">
        <v>50</v>
      </c>
      <c r="AO251" s="30">
        <v>3.06</v>
      </c>
      <c r="AP251" s="27">
        <v>90</v>
      </c>
      <c r="AQ251" s="27">
        <v>70</v>
      </c>
      <c r="AR251" s="27">
        <v>100</v>
      </c>
      <c r="AS251" s="27">
        <v>9.49</v>
      </c>
      <c r="AT251" s="27">
        <v>430.95</v>
      </c>
      <c r="AU251" s="27">
        <v>4.9800000000000004</v>
      </c>
      <c r="AV251" s="27">
        <v>12.99</v>
      </c>
      <c r="AW251" s="27">
        <v>4.4800000000000004</v>
      </c>
      <c r="AX251" s="27">
        <v>15</v>
      </c>
      <c r="AY251" s="27">
        <v>50</v>
      </c>
      <c r="AZ251" s="27">
        <v>2.99</v>
      </c>
      <c r="BA251" s="27">
        <v>1</v>
      </c>
      <c r="BB251" s="27">
        <v>13.5</v>
      </c>
      <c r="BC251" s="27">
        <v>18.98</v>
      </c>
      <c r="BD251" s="27">
        <v>10</v>
      </c>
      <c r="BE251" s="27">
        <v>22</v>
      </c>
      <c r="BF251" s="27">
        <v>100</v>
      </c>
      <c r="BG251" s="27">
        <v>16.25</v>
      </c>
      <c r="BH251" s="27">
        <v>17.96</v>
      </c>
      <c r="BI251" s="27">
        <v>7</v>
      </c>
      <c r="BJ251" s="27">
        <v>1.58</v>
      </c>
      <c r="BK251" s="27">
        <v>60</v>
      </c>
      <c r="BL251" s="27">
        <v>9.99</v>
      </c>
      <c r="BM251" s="27">
        <v>9.98</v>
      </c>
    </row>
    <row r="252" spans="1:65" x14ac:dyDescent="0.2">
      <c r="A252" s="13">
        <v>4812420280</v>
      </c>
      <c r="B252" t="s">
        <v>605</v>
      </c>
      <c r="C252" t="s">
        <v>888</v>
      </c>
      <c r="D252" t="s">
        <v>611</v>
      </c>
      <c r="E252" s="27">
        <v>11.22</v>
      </c>
      <c r="F252" s="27">
        <v>4.59</v>
      </c>
      <c r="G252" s="27">
        <v>4.4000000000000004</v>
      </c>
      <c r="H252" s="27">
        <v>1.03</v>
      </c>
      <c r="I252" s="27">
        <v>1</v>
      </c>
      <c r="J252" s="27">
        <v>1.81</v>
      </c>
      <c r="K252" s="27">
        <v>1.48</v>
      </c>
      <c r="L252" s="27">
        <v>2.16</v>
      </c>
      <c r="M252" s="27">
        <v>3.39</v>
      </c>
      <c r="N252" s="27">
        <v>2.82</v>
      </c>
      <c r="O252" s="27">
        <v>0.56000000000000005</v>
      </c>
      <c r="P252" s="27">
        <v>1.53</v>
      </c>
      <c r="Q252" s="27">
        <v>3.03</v>
      </c>
      <c r="R252" s="27">
        <v>2.58</v>
      </c>
      <c r="S252" s="27">
        <v>3.94</v>
      </c>
      <c r="T252" s="27">
        <v>1.93</v>
      </c>
      <c r="U252" s="27">
        <v>3.28</v>
      </c>
      <c r="V252" s="27">
        <v>0.82</v>
      </c>
      <c r="W252" s="27">
        <v>1.73</v>
      </c>
      <c r="X252" s="27">
        <v>1.53</v>
      </c>
      <c r="Y252" s="27">
        <v>16.97</v>
      </c>
      <c r="Z252" s="27">
        <v>3.94</v>
      </c>
      <c r="AA252" s="27">
        <v>2.2999999999999998</v>
      </c>
      <c r="AB252" s="27">
        <v>1.01</v>
      </c>
      <c r="AC252" s="27">
        <v>3.18</v>
      </c>
      <c r="AD252" s="27">
        <v>1.97</v>
      </c>
      <c r="AE252" s="29">
        <v>1220</v>
      </c>
      <c r="AF252" s="29">
        <v>468400</v>
      </c>
      <c r="AG252" s="25">
        <v>3.0912500000000387</v>
      </c>
      <c r="AH252" s="29">
        <v>1498.4395616088507</v>
      </c>
      <c r="AI252" s="27" t="s">
        <v>869</v>
      </c>
      <c r="AJ252" s="27">
        <v>148.38852249999999</v>
      </c>
      <c r="AK252" s="27">
        <v>50.49</v>
      </c>
      <c r="AL252" s="27">
        <v>198.8785225</v>
      </c>
      <c r="AM252" s="27">
        <v>189.82140000000001</v>
      </c>
      <c r="AN252" s="27">
        <v>52</v>
      </c>
      <c r="AO252" s="30">
        <v>2.7040000000000002</v>
      </c>
      <c r="AP252" s="27">
        <v>72.5</v>
      </c>
      <c r="AQ252" s="27">
        <v>100</v>
      </c>
      <c r="AR252" s="27">
        <v>92</v>
      </c>
      <c r="AS252" s="27">
        <v>8.4700000000000006</v>
      </c>
      <c r="AT252" s="27">
        <v>465.99</v>
      </c>
      <c r="AU252" s="27">
        <v>4.59</v>
      </c>
      <c r="AV252" s="27">
        <v>10.49</v>
      </c>
      <c r="AW252" s="27">
        <v>4.1399999999999997</v>
      </c>
      <c r="AX252" s="27">
        <v>18</v>
      </c>
      <c r="AY252" s="27">
        <v>47</v>
      </c>
      <c r="AZ252" s="27">
        <v>1.96</v>
      </c>
      <c r="BA252" s="27">
        <v>0.96</v>
      </c>
      <c r="BB252" s="27">
        <v>7.18</v>
      </c>
      <c r="BC252" s="27">
        <v>24.75</v>
      </c>
      <c r="BD252" s="27">
        <v>21.3</v>
      </c>
      <c r="BE252" s="27">
        <v>25.62</v>
      </c>
      <c r="BF252" s="27">
        <v>62</v>
      </c>
      <c r="BG252" s="27">
        <v>10.99</v>
      </c>
      <c r="BH252" s="27">
        <v>11</v>
      </c>
      <c r="BI252" s="27">
        <v>10</v>
      </c>
      <c r="BJ252" s="27">
        <v>1.92</v>
      </c>
      <c r="BK252" s="27">
        <v>55.75</v>
      </c>
      <c r="BL252" s="27">
        <v>9.73</v>
      </c>
      <c r="BM252" s="27">
        <v>3.49</v>
      </c>
    </row>
    <row r="253" spans="1:65" x14ac:dyDescent="0.2">
      <c r="A253" s="13">
        <v>2846180850</v>
      </c>
      <c r="B253" t="s">
        <v>442</v>
      </c>
      <c r="C253" t="s">
        <v>449</v>
      </c>
      <c r="D253" t="s">
        <v>450</v>
      </c>
      <c r="E253" s="27">
        <v>11.14</v>
      </c>
      <c r="F253" s="27">
        <v>3.55</v>
      </c>
      <c r="G253" s="27">
        <v>4.4000000000000004</v>
      </c>
      <c r="H253" s="27">
        <v>0.96</v>
      </c>
      <c r="I253" s="27">
        <v>1</v>
      </c>
      <c r="J253" s="27">
        <v>2.14</v>
      </c>
      <c r="K253" s="27">
        <v>1.34</v>
      </c>
      <c r="L253" s="27">
        <v>0.89</v>
      </c>
      <c r="M253" s="27">
        <v>3.82</v>
      </c>
      <c r="N253" s="27">
        <v>2.38</v>
      </c>
      <c r="O253" s="27">
        <v>0.53</v>
      </c>
      <c r="P253" s="27">
        <v>1.78</v>
      </c>
      <c r="Q253" s="27">
        <v>3.65</v>
      </c>
      <c r="R253" s="27">
        <v>3.33</v>
      </c>
      <c r="S253" s="27">
        <v>4.12</v>
      </c>
      <c r="T253" s="27">
        <v>2.12</v>
      </c>
      <c r="U253" s="27">
        <v>4.0199999999999996</v>
      </c>
      <c r="V253" s="27">
        <v>1.1200000000000001</v>
      </c>
      <c r="W253" s="27">
        <v>1.8</v>
      </c>
      <c r="X253" s="27">
        <v>2.38</v>
      </c>
      <c r="Y253" s="27">
        <v>18.75</v>
      </c>
      <c r="Z253" s="27">
        <v>3.96</v>
      </c>
      <c r="AA253" s="27">
        <v>2.2000000000000002</v>
      </c>
      <c r="AB253" s="27">
        <v>0.85</v>
      </c>
      <c r="AC253" s="27">
        <v>2.2799999999999998</v>
      </c>
      <c r="AD253" s="27">
        <v>1.72</v>
      </c>
      <c r="AE253" s="29">
        <v>720</v>
      </c>
      <c r="AF253" s="29">
        <v>284667</v>
      </c>
      <c r="AG253" s="25">
        <v>3.7499999999999969</v>
      </c>
      <c r="AH253" s="29">
        <v>988.75294579547131</v>
      </c>
      <c r="AI253" s="27" t="s">
        <v>869</v>
      </c>
      <c r="AJ253" s="27">
        <v>96.141107858333328</v>
      </c>
      <c r="AK253" s="27">
        <v>44.85542789352327</v>
      </c>
      <c r="AL253" s="27">
        <v>140.99653575185658</v>
      </c>
      <c r="AM253" s="27">
        <v>185.60204999999999</v>
      </c>
      <c r="AN253" s="27">
        <v>57.33</v>
      </c>
      <c r="AO253" s="30">
        <v>2.7570000000000001</v>
      </c>
      <c r="AP253" s="27">
        <v>111.67</v>
      </c>
      <c r="AQ253" s="27">
        <v>75</v>
      </c>
      <c r="AR253" s="27">
        <v>107</v>
      </c>
      <c r="AS253" s="27">
        <v>9.48</v>
      </c>
      <c r="AT253" s="27">
        <v>463.67</v>
      </c>
      <c r="AU253" s="27">
        <v>4.49</v>
      </c>
      <c r="AV253" s="27">
        <v>10.19</v>
      </c>
      <c r="AW253" s="27">
        <v>4.32</v>
      </c>
      <c r="AX253" s="27">
        <v>21</v>
      </c>
      <c r="AY253" s="27">
        <v>21.97</v>
      </c>
      <c r="AZ253" s="27">
        <v>1.7</v>
      </c>
      <c r="BA253" s="27">
        <v>0.94</v>
      </c>
      <c r="BB253" s="27">
        <v>11.25</v>
      </c>
      <c r="BC253" s="27">
        <v>16.64</v>
      </c>
      <c r="BD253" s="27">
        <v>16.29</v>
      </c>
      <c r="BE253" s="27">
        <v>17.3</v>
      </c>
      <c r="BF253" s="27">
        <v>86.33</v>
      </c>
      <c r="BG253" s="27">
        <v>6.708333333333333</v>
      </c>
      <c r="BH253" s="27">
        <v>10.38</v>
      </c>
      <c r="BI253" s="27">
        <v>11</v>
      </c>
      <c r="BJ253" s="27">
        <v>3.04</v>
      </c>
      <c r="BK253" s="27">
        <v>65.67</v>
      </c>
      <c r="BL253" s="27">
        <v>8.9</v>
      </c>
      <c r="BM253" s="27">
        <v>10.31</v>
      </c>
    </row>
    <row r="254" spans="1:65" x14ac:dyDescent="0.2">
      <c r="A254" s="13">
        <v>4815180435</v>
      </c>
      <c r="B254" t="s">
        <v>605</v>
      </c>
      <c r="C254" t="s">
        <v>615</v>
      </c>
      <c r="D254" t="s">
        <v>616</v>
      </c>
      <c r="E254" s="27">
        <v>11.07</v>
      </c>
      <c r="F254" s="27">
        <v>3.78</v>
      </c>
      <c r="G254" s="27">
        <v>3.3</v>
      </c>
      <c r="H254" s="27">
        <v>0.95</v>
      </c>
      <c r="I254" s="27">
        <v>0.96</v>
      </c>
      <c r="J254" s="27">
        <v>1.83</v>
      </c>
      <c r="K254" s="27">
        <v>1.25</v>
      </c>
      <c r="L254" s="27">
        <v>1.02</v>
      </c>
      <c r="M254" s="27">
        <v>3.58</v>
      </c>
      <c r="N254" s="27">
        <v>2.2599999999999998</v>
      </c>
      <c r="O254" s="27">
        <v>0.48</v>
      </c>
      <c r="P254" s="27">
        <v>1.78</v>
      </c>
      <c r="Q254" s="27">
        <v>2.98</v>
      </c>
      <c r="R254" s="27">
        <v>3.48</v>
      </c>
      <c r="S254" s="27">
        <v>3.74</v>
      </c>
      <c r="T254" s="27">
        <v>1.92</v>
      </c>
      <c r="U254" s="27">
        <v>3.22</v>
      </c>
      <c r="V254" s="27">
        <v>0.82</v>
      </c>
      <c r="W254" s="27">
        <v>2.11</v>
      </c>
      <c r="X254" s="27">
        <v>1.51</v>
      </c>
      <c r="Y254" s="27">
        <v>20.76</v>
      </c>
      <c r="Z254" s="27">
        <v>3.44</v>
      </c>
      <c r="AA254" s="27">
        <v>2.12</v>
      </c>
      <c r="AB254" s="27">
        <v>0.95</v>
      </c>
      <c r="AC254" s="27">
        <v>2.2200000000000002</v>
      </c>
      <c r="AD254" s="27">
        <v>1.84</v>
      </c>
      <c r="AE254" s="29">
        <v>729.75</v>
      </c>
      <c r="AF254" s="29">
        <v>268725</v>
      </c>
      <c r="AG254" s="25">
        <v>4.0366666666667443</v>
      </c>
      <c r="AH254" s="29">
        <v>966.46595268686121</v>
      </c>
      <c r="AI254" s="27" t="s">
        <v>869</v>
      </c>
      <c r="AJ254" s="27">
        <v>136.3120449875</v>
      </c>
      <c r="AK254" s="27">
        <v>56.768086827224501</v>
      </c>
      <c r="AL254" s="27">
        <v>193.0801318147245</v>
      </c>
      <c r="AM254" s="27">
        <v>189.82140000000001</v>
      </c>
      <c r="AN254" s="27">
        <v>48</v>
      </c>
      <c r="AO254" s="30">
        <v>2.7130000000000001</v>
      </c>
      <c r="AP254" s="27">
        <v>69.95</v>
      </c>
      <c r="AQ254" s="27">
        <v>87.5</v>
      </c>
      <c r="AR254" s="27">
        <v>94.83</v>
      </c>
      <c r="AS254" s="27">
        <v>8.4700000000000006</v>
      </c>
      <c r="AT254" s="27">
        <v>447.97</v>
      </c>
      <c r="AU254" s="27">
        <v>3.79</v>
      </c>
      <c r="AV254" s="27">
        <v>11.99</v>
      </c>
      <c r="AW254" s="27">
        <v>3.99</v>
      </c>
      <c r="AX254" s="27">
        <v>12.5</v>
      </c>
      <c r="AY254" s="27">
        <v>23.5</v>
      </c>
      <c r="AZ254" s="27">
        <v>1.2</v>
      </c>
      <c r="BA254" s="27">
        <v>0.9</v>
      </c>
      <c r="BB254" s="27">
        <v>9.25</v>
      </c>
      <c r="BC254" s="27">
        <v>11.12</v>
      </c>
      <c r="BD254" s="27">
        <v>11.43</v>
      </c>
      <c r="BE254" s="27">
        <v>16.43</v>
      </c>
      <c r="BF254" s="27">
        <v>55</v>
      </c>
      <c r="BG254" s="27">
        <v>6.9899999999999993</v>
      </c>
      <c r="BH254" s="27">
        <v>11</v>
      </c>
      <c r="BI254" s="27">
        <v>15</v>
      </c>
      <c r="BJ254" s="27">
        <v>2.9</v>
      </c>
      <c r="BK254" s="27">
        <v>45</v>
      </c>
      <c r="BL254" s="27">
        <v>9.4700000000000006</v>
      </c>
      <c r="BM254" s="27">
        <v>5.73</v>
      </c>
    </row>
    <row r="255" spans="1:65" x14ac:dyDescent="0.2">
      <c r="A255" s="13">
        <v>422380300</v>
      </c>
      <c r="B255" t="s">
        <v>210</v>
      </c>
      <c r="C255" t="s">
        <v>211</v>
      </c>
      <c r="D255" t="s">
        <v>212</v>
      </c>
      <c r="E255" s="27">
        <v>11.03</v>
      </c>
      <c r="F255" s="27">
        <v>4.99</v>
      </c>
      <c r="G255" s="27">
        <v>5.04</v>
      </c>
      <c r="H255" s="27">
        <v>1.8</v>
      </c>
      <c r="I255" s="27">
        <v>1.23</v>
      </c>
      <c r="J255" s="27">
        <v>1.79</v>
      </c>
      <c r="K255" s="27">
        <v>2.14</v>
      </c>
      <c r="L255" s="27">
        <v>1.64</v>
      </c>
      <c r="M255" s="27">
        <v>4.95</v>
      </c>
      <c r="N255" s="27">
        <v>3.81</v>
      </c>
      <c r="O255" s="27">
        <v>0.67</v>
      </c>
      <c r="P255" s="27">
        <v>1.29</v>
      </c>
      <c r="Q255" s="27">
        <v>4.49</v>
      </c>
      <c r="R255" s="27">
        <v>4.33</v>
      </c>
      <c r="S255" s="27">
        <v>5.36</v>
      </c>
      <c r="T255" s="27">
        <v>3.14</v>
      </c>
      <c r="U255" s="27">
        <v>4.93</v>
      </c>
      <c r="V255" s="27">
        <v>1.47</v>
      </c>
      <c r="W255" s="27">
        <v>2.34</v>
      </c>
      <c r="X255" s="27">
        <v>2.4500000000000002</v>
      </c>
      <c r="Y255" s="27">
        <v>24.39</v>
      </c>
      <c r="Z255" s="27">
        <v>4.78</v>
      </c>
      <c r="AA255" s="27">
        <v>3.2</v>
      </c>
      <c r="AB255" s="27">
        <v>1.61</v>
      </c>
      <c r="AC255" s="27">
        <v>2.85</v>
      </c>
      <c r="AD255" s="27">
        <v>2.33</v>
      </c>
      <c r="AE255" s="29">
        <v>1753.5</v>
      </c>
      <c r="AF255" s="29">
        <v>577961</v>
      </c>
      <c r="AG255" s="25">
        <v>3.765000000000184</v>
      </c>
      <c r="AH255" s="29">
        <v>2011.1619272227219</v>
      </c>
      <c r="AI255" s="27" t="s">
        <v>869</v>
      </c>
      <c r="AJ255" s="27">
        <v>81.944424487500001</v>
      </c>
      <c r="AK255" s="27">
        <v>63.841588716358665</v>
      </c>
      <c r="AL255" s="27">
        <v>145.78601320385866</v>
      </c>
      <c r="AM255" s="27">
        <v>183.8553</v>
      </c>
      <c r="AN255" s="27">
        <v>63.49</v>
      </c>
      <c r="AO255" s="30">
        <v>3.65</v>
      </c>
      <c r="AP255" s="27">
        <v>139.33000000000001</v>
      </c>
      <c r="AQ255" s="27">
        <v>123.33</v>
      </c>
      <c r="AR255" s="27">
        <v>110.8</v>
      </c>
      <c r="AS255" s="27">
        <v>10.74</v>
      </c>
      <c r="AT255" s="27">
        <v>469.93</v>
      </c>
      <c r="AU255" s="27">
        <v>6.69</v>
      </c>
      <c r="AV255" s="27">
        <v>13.24</v>
      </c>
      <c r="AW255" s="27">
        <v>5.08</v>
      </c>
      <c r="AX255" s="27">
        <v>25</v>
      </c>
      <c r="AY255" s="27">
        <v>52.5</v>
      </c>
      <c r="AZ255" s="27">
        <v>1.74</v>
      </c>
      <c r="BA255" s="27">
        <v>0.98</v>
      </c>
      <c r="BB255" s="27">
        <v>15</v>
      </c>
      <c r="BC255" s="27">
        <v>55</v>
      </c>
      <c r="BD255" s="27">
        <v>30</v>
      </c>
      <c r="BE255" s="27">
        <v>45</v>
      </c>
      <c r="BF255" s="27">
        <v>90</v>
      </c>
      <c r="BG255" s="27">
        <v>8.25</v>
      </c>
      <c r="BH255" s="27">
        <v>12</v>
      </c>
      <c r="BI255" s="27">
        <v>17.5</v>
      </c>
      <c r="BJ255" s="27">
        <v>2.35</v>
      </c>
      <c r="BK255" s="27">
        <v>61.5</v>
      </c>
      <c r="BL255" s="27">
        <v>9.27</v>
      </c>
      <c r="BM255" s="27">
        <v>7.27</v>
      </c>
    </row>
    <row r="256" spans="1:65" x14ac:dyDescent="0.2">
      <c r="A256" s="13">
        <v>3024500500</v>
      </c>
      <c r="B256" t="s">
        <v>465</v>
      </c>
      <c r="C256" t="s">
        <v>468</v>
      </c>
      <c r="D256" t="s">
        <v>469</v>
      </c>
      <c r="E256" s="27">
        <v>10.97</v>
      </c>
      <c r="F256" s="27">
        <v>3.77</v>
      </c>
      <c r="G256" s="27">
        <v>4.4000000000000004</v>
      </c>
      <c r="H256" s="27">
        <v>1.8</v>
      </c>
      <c r="I256" s="27">
        <v>1</v>
      </c>
      <c r="J256" s="27">
        <v>1.97</v>
      </c>
      <c r="K256" s="27">
        <v>1.5</v>
      </c>
      <c r="L256" s="27">
        <v>0.98</v>
      </c>
      <c r="M256" s="27">
        <v>3.48</v>
      </c>
      <c r="N256" s="27">
        <v>2.77</v>
      </c>
      <c r="O256" s="27">
        <v>0.62</v>
      </c>
      <c r="P256" s="27">
        <v>1.78</v>
      </c>
      <c r="Q256" s="27">
        <v>2.9</v>
      </c>
      <c r="R256" s="27">
        <v>3.48</v>
      </c>
      <c r="S256" s="27">
        <v>4.4800000000000004</v>
      </c>
      <c r="T256" s="27">
        <v>3</v>
      </c>
      <c r="U256" s="27">
        <v>3.98</v>
      </c>
      <c r="V256" s="27">
        <v>1.18</v>
      </c>
      <c r="W256" s="27">
        <v>1.62</v>
      </c>
      <c r="X256" s="27">
        <v>2.98</v>
      </c>
      <c r="Y256" s="27">
        <v>15.47</v>
      </c>
      <c r="Z256" s="27">
        <v>4.5</v>
      </c>
      <c r="AA256" s="27">
        <v>2.62</v>
      </c>
      <c r="AB256" s="27">
        <v>1.38</v>
      </c>
      <c r="AC256" s="27">
        <v>2</v>
      </c>
      <c r="AD256" s="27">
        <v>1.48</v>
      </c>
      <c r="AE256" s="29">
        <v>1020</v>
      </c>
      <c r="AF256" s="29">
        <v>322450</v>
      </c>
      <c r="AG256" s="25">
        <v>4.2812499999998543</v>
      </c>
      <c r="AH256" s="29">
        <v>1194.123628941328</v>
      </c>
      <c r="AI256" s="27" t="s">
        <v>869</v>
      </c>
      <c r="AJ256" s="27">
        <v>76.16979646916667</v>
      </c>
      <c r="AK256" s="27">
        <v>56.106820411441703</v>
      </c>
      <c r="AL256" s="27">
        <v>132.27661688060837</v>
      </c>
      <c r="AM256" s="27">
        <v>180.50205</v>
      </c>
      <c r="AN256" s="27">
        <v>61.8</v>
      </c>
      <c r="AO256" s="30">
        <v>3.36</v>
      </c>
      <c r="AP256" s="27">
        <v>120</v>
      </c>
      <c r="AQ256" s="27">
        <v>139.5</v>
      </c>
      <c r="AR256" s="27">
        <v>88</v>
      </c>
      <c r="AS256" s="27">
        <v>9.7799999999999994</v>
      </c>
      <c r="AT256" s="27">
        <v>510.12</v>
      </c>
      <c r="AU256" s="27">
        <v>5.35</v>
      </c>
      <c r="AV256" s="27">
        <v>11.29</v>
      </c>
      <c r="AW256" s="27">
        <v>3.99</v>
      </c>
      <c r="AX256" s="27">
        <v>14</v>
      </c>
      <c r="AY256" s="27">
        <v>38.75</v>
      </c>
      <c r="AZ256" s="27">
        <v>2.56</v>
      </c>
      <c r="BA256" s="27">
        <v>1.45</v>
      </c>
      <c r="BB256" s="27">
        <v>15</v>
      </c>
      <c r="BC256" s="27">
        <v>20.73</v>
      </c>
      <c r="BD256" s="27">
        <v>11.92</v>
      </c>
      <c r="BE256" s="27">
        <v>18.690000000000001</v>
      </c>
      <c r="BF256" s="27">
        <v>76.67</v>
      </c>
      <c r="BG256" s="27">
        <v>9.99</v>
      </c>
      <c r="BH256" s="27">
        <v>10.99</v>
      </c>
      <c r="BI256" s="27">
        <v>15</v>
      </c>
      <c r="BJ256" s="27">
        <v>2.4700000000000002</v>
      </c>
      <c r="BK256" s="27">
        <v>40</v>
      </c>
      <c r="BL256" s="27">
        <v>7.82</v>
      </c>
      <c r="BM256" s="27">
        <v>9.24</v>
      </c>
    </row>
    <row r="257" spans="1:65" x14ac:dyDescent="0.2">
      <c r="A257" s="13">
        <v>530780700</v>
      </c>
      <c r="B257" t="s">
        <v>225</v>
      </c>
      <c r="C257" t="s">
        <v>232</v>
      </c>
      <c r="D257" t="s">
        <v>234</v>
      </c>
      <c r="E257" s="27">
        <v>10.97</v>
      </c>
      <c r="F257" s="27">
        <v>4.62</v>
      </c>
      <c r="G257" s="27">
        <v>4.25</v>
      </c>
      <c r="H257" s="27">
        <v>1.1200000000000001</v>
      </c>
      <c r="I257" s="27">
        <v>1</v>
      </c>
      <c r="J257" s="27">
        <v>1.65</v>
      </c>
      <c r="K257" s="27">
        <v>1.89</v>
      </c>
      <c r="L257" s="27">
        <v>0.99</v>
      </c>
      <c r="M257" s="27">
        <v>3.64</v>
      </c>
      <c r="N257" s="27">
        <v>2.78</v>
      </c>
      <c r="O257" s="27">
        <v>0.56999999999999995</v>
      </c>
      <c r="P257" s="27">
        <v>1.89</v>
      </c>
      <c r="Q257" s="27">
        <v>3.24</v>
      </c>
      <c r="R257" s="27">
        <v>3.74</v>
      </c>
      <c r="S257" s="27">
        <v>3.91</v>
      </c>
      <c r="T257" s="27">
        <v>2.14</v>
      </c>
      <c r="U257" s="27">
        <v>4.3899999999999997</v>
      </c>
      <c r="V257" s="27">
        <v>1.22</v>
      </c>
      <c r="W257" s="27">
        <v>1.83</v>
      </c>
      <c r="X257" s="27">
        <v>2.39</v>
      </c>
      <c r="Y257" s="27">
        <v>20.260000000000002</v>
      </c>
      <c r="Z257" s="27">
        <v>3.26</v>
      </c>
      <c r="AA257" s="27">
        <v>3.04</v>
      </c>
      <c r="AB257" s="27">
        <v>0.92</v>
      </c>
      <c r="AC257" s="27">
        <v>2.9</v>
      </c>
      <c r="AD257" s="27">
        <v>1.89</v>
      </c>
      <c r="AE257" s="29">
        <v>909</v>
      </c>
      <c r="AF257" s="29">
        <v>384400</v>
      </c>
      <c r="AG257" s="25">
        <v>3.7250000000000854</v>
      </c>
      <c r="AH257" s="29">
        <v>1331.0757438496912</v>
      </c>
      <c r="AI257" s="27" t="s">
        <v>869</v>
      </c>
      <c r="AJ257" s="27">
        <v>81.33015022838886</v>
      </c>
      <c r="AK257" s="27">
        <v>82.598362095934306</v>
      </c>
      <c r="AL257" s="27">
        <v>163.92851232432315</v>
      </c>
      <c r="AM257" s="27">
        <v>201.64755</v>
      </c>
      <c r="AN257" s="27">
        <v>58</v>
      </c>
      <c r="AO257" s="30">
        <v>2.99</v>
      </c>
      <c r="AP257" s="27">
        <v>90.5</v>
      </c>
      <c r="AQ257" s="27">
        <v>112</v>
      </c>
      <c r="AR257" s="27">
        <v>48.5</v>
      </c>
      <c r="AS257" s="27">
        <v>9.49</v>
      </c>
      <c r="AT257" s="27">
        <v>435.71</v>
      </c>
      <c r="AU257" s="27">
        <v>5.79</v>
      </c>
      <c r="AV257" s="27">
        <v>11.11</v>
      </c>
      <c r="AW257" s="27">
        <v>4.59</v>
      </c>
      <c r="AX257" s="27">
        <v>31.67</v>
      </c>
      <c r="AY257" s="27">
        <v>54.33</v>
      </c>
      <c r="AZ257" s="27">
        <v>1.73</v>
      </c>
      <c r="BA257" s="27">
        <v>0.99</v>
      </c>
      <c r="BB257" s="27">
        <v>10.11</v>
      </c>
      <c r="BC257" s="27">
        <v>32.99</v>
      </c>
      <c r="BD257" s="27">
        <v>28.99</v>
      </c>
      <c r="BE257" s="27">
        <v>40.33</v>
      </c>
      <c r="BF257" s="27">
        <v>62.5</v>
      </c>
      <c r="BG257" s="27">
        <v>34</v>
      </c>
      <c r="BH257" s="27">
        <v>12.48</v>
      </c>
      <c r="BI257" s="27">
        <v>13.33</v>
      </c>
      <c r="BJ257" s="27">
        <v>3.89</v>
      </c>
      <c r="BK257" s="27">
        <v>45</v>
      </c>
      <c r="BL257" s="27">
        <v>9.74</v>
      </c>
      <c r="BM257" s="27">
        <v>10.99</v>
      </c>
    </row>
    <row r="258" spans="1:65" x14ac:dyDescent="0.2">
      <c r="A258" s="13">
        <v>4810180020</v>
      </c>
      <c r="B258" t="s">
        <v>605</v>
      </c>
      <c r="C258" t="s">
        <v>606</v>
      </c>
      <c r="D258" t="s">
        <v>607</v>
      </c>
      <c r="E258" s="27">
        <v>10.76</v>
      </c>
      <c r="F258" s="27">
        <v>5.25</v>
      </c>
      <c r="G258" s="27">
        <v>4.47</v>
      </c>
      <c r="H258" s="27">
        <v>1.22</v>
      </c>
      <c r="I258" s="27">
        <v>0.83</v>
      </c>
      <c r="J258" s="27">
        <v>2.35</v>
      </c>
      <c r="K258" s="27">
        <v>1.63</v>
      </c>
      <c r="L258" s="27">
        <v>1.48</v>
      </c>
      <c r="M258" s="27">
        <v>3.68</v>
      </c>
      <c r="N258" s="27">
        <v>2.4700000000000002</v>
      </c>
      <c r="O258" s="27">
        <v>0.31</v>
      </c>
      <c r="P258" s="27">
        <v>1.57</v>
      </c>
      <c r="Q258" s="27">
        <v>3.58</v>
      </c>
      <c r="R258" s="27">
        <v>3.58</v>
      </c>
      <c r="S258" s="27">
        <v>4.37</v>
      </c>
      <c r="T258" s="27">
        <v>1.95</v>
      </c>
      <c r="U258" s="27">
        <v>3.48</v>
      </c>
      <c r="V258" s="27">
        <v>1.1299999999999999</v>
      </c>
      <c r="W258" s="27">
        <v>1.85</v>
      </c>
      <c r="X258" s="27">
        <v>1.6</v>
      </c>
      <c r="Y258" s="27">
        <v>18.100000000000001</v>
      </c>
      <c r="Z258" s="27">
        <v>4.0599999999999996</v>
      </c>
      <c r="AA258" s="27">
        <v>3.18</v>
      </c>
      <c r="AB258" s="27">
        <v>1.17</v>
      </c>
      <c r="AC258" s="27">
        <v>2.82</v>
      </c>
      <c r="AD258" s="27">
        <v>1.72</v>
      </c>
      <c r="AE258" s="29">
        <v>1138</v>
      </c>
      <c r="AF258" s="29">
        <v>365060</v>
      </c>
      <c r="AG258" s="25">
        <v>4.2083333333333499</v>
      </c>
      <c r="AH258" s="29">
        <v>1340.2365963822697</v>
      </c>
      <c r="AI258" s="27" t="s">
        <v>869</v>
      </c>
      <c r="AJ258" s="27">
        <v>109.03326352833334</v>
      </c>
      <c r="AK258" s="27">
        <v>81.587864174678302</v>
      </c>
      <c r="AL258" s="27">
        <v>190.62112770301201</v>
      </c>
      <c r="AM258" s="27">
        <v>189.82140000000001</v>
      </c>
      <c r="AN258" s="27">
        <v>69.33</v>
      </c>
      <c r="AO258" s="30">
        <v>3.0859999999999999</v>
      </c>
      <c r="AP258" s="27">
        <v>158</v>
      </c>
      <c r="AQ258" s="27">
        <v>107.5</v>
      </c>
      <c r="AR258" s="27">
        <v>101.67</v>
      </c>
      <c r="AS258" s="27">
        <v>11.86</v>
      </c>
      <c r="AT258" s="27">
        <v>350</v>
      </c>
      <c r="AU258" s="27">
        <v>4.1900000000000004</v>
      </c>
      <c r="AV258" s="27">
        <v>9.99</v>
      </c>
      <c r="AW258" s="27">
        <v>3.33</v>
      </c>
      <c r="AX258" s="27">
        <v>26.67</v>
      </c>
      <c r="AY258" s="27">
        <v>33.33</v>
      </c>
      <c r="AZ258" s="27">
        <v>2.1800000000000002</v>
      </c>
      <c r="BA258" s="27">
        <v>1.0900000000000001</v>
      </c>
      <c r="BB258" s="27">
        <v>13.33</v>
      </c>
      <c r="BC258" s="27">
        <v>41.67</v>
      </c>
      <c r="BD258" s="27">
        <v>27</v>
      </c>
      <c r="BE258" s="27">
        <v>28.03</v>
      </c>
      <c r="BF258" s="27">
        <v>90.33</v>
      </c>
      <c r="BG258" s="27">
        <v>10.333333333333334</v>
      </c>
      <c r="BH258" s="27">
        <v>9.5</v>
      </c>
      <c r="BI258" s="27">
        <v>13.5</v>
      </c>
      <c r="BJ258" s="27">
        <v>2.4900000000000002</v>
      </c>
      <c r="BK258" s="27">
        <v>51</v>
      </c>
      <c r="BL258" s="27">
        <v>10.16</v>
      </c>
      <c r="BM258" s="27">
        <v>9.39</v>
      </c>
    </row>
    <row r="259" spans="1:65" x14ac:dyDescent="0.2">
      <c r="A259" s="13">
        <v>1048864800</v>
      </c>
      <c r="B259" t="s">
        <v>264</v>
      </c>
      <c r="C259" t="s">
        <v>267</v>
      </c>
      <c r="D259" t="s">
        <v>268</v>
      </c>
      <c r="E259" s="27">
        <v>10.69</v>
      </c>
      <c r="F259" s="27">
        <v>5.49</v>
      </c>
      <c r="G259" s="27">
        <v>5.49</v>
      </c>
      <c r="H259" s="27">
        <v>1.75</v>
      </c>
      <c r="I259" s="27">
        <v>1.25</v>
      </c>
      <c r="J259" s="27">
        <v>2.79</v>
      </c>
      <c r="K259" s="27">
        <v>1.99</v>
      </c>
      <c r="L259" s="27">
        <v>1.19</v>
      </c>
      <c r="M259" s="27">
        <v>4.8899999999999997</v>
      </c>
      <c r="N259" s="27">
        <v>3</v>
      </c>
      <c r="O259" s="27">
        <v>0.59</v>
      </c>
      <c r="P259" s="27">
        <v>1.5</v>
      </c>
      <c r="Q259" s="27">
        <v>3.49</v>
      </c>
      <c r="R259" s="27">
        <v>3.45</v>
      </c>
      <c r="S259" s="27">
        <v>3.74</v>
      </c>
      <c r="T259" s="27">
        <v>3.79</v>
      </c>
      <c r="U259" s="27">
        <v>4.6900000000000004</v>
      </c>
      <c r="V259" s="27">
        <v>1.54</v>
      </c>
      <c r="W259" s="27">
        <v>2.39</v>
      </c>
      <c r="X259" s="27">
        <v>1.52</v>
      </c>
      <c r="Y259" s="27">
        <v>23.51</v>
      </c>
      <c r="Z259" s="27">
        <v>5.99</v>
      </c>
      <c r="AA259" s="27">
        <v>3</v>
      </c>
      <c r="AB259" s="27">
        <v>1.59</v>
      </c>
      <c r="AC259" s="27">
        <v>3.5</v>
      </c>
      <c r="AD259" s="27">
        <v>2.59</v>
      </c>
      <c r="AE259" s="29">
        <v>1837.5</v>
      </c>
      <c r="AF259" s="29">
        <v>419750</v>
      </c>
      <c r="AG259" s="25">
        <v>4.0604999999999594</v>
      </c>
      <c r="AH259" s="29">
        <v>1513.9640788181364</v>
      </c>
      <c r="AI259" s="27" t="s">
        <v>869</v>
      </c>
      <c r="AJ259" s="27">
        <v>54.960179530911198</v>
      </c>
      <c r="AK259" s="27">
        <v>91.258980954269319</v>
      </c>
      <c r="AL259" s="27">
        <v>146.21916048518051</v>
      </c>
      <c r="AM259" s="27">
        <v>180.93705</v>
      </c>
      <c r="AN259" s="27">
        <v>72</v>
      </c>
      <c r="AO259" s="30">
        <v>3.3140000000000001</v>
      </c>
      <c r="AP259" s="27">
        <v>81.25</v>
      </c>
      <c r="AQ259" s="27">
        <v>125.5</v>
      </c>
      <c r="AR259" s="27">
        <v>150</v>
      </c>
      <c r="AS259" s="27">
        <v>11.49</v>
      </c>
      <c r="AT259" s="27">
        <v>457.83</v>
      </c>
      <c r="AU259" s="27">
        <v>6.59</v>
      </c>
      <c r="AV259" s="27">
        <v>10.09</v>
      </c>
      <c r="AW259" s="27">
        <v>4.49</v>
      </c>
      <c r="AX259" s="27">
        <v>26.33</v>
      </c>
      <c r="AY259" s="27">
        <v>42.5</v>
      </c>
      <c r="AZ259" s="27">
        <v>2.19</v>
      </c>
      <c r="BA259" s="27">
        <v>1.49</v>
      </c>
      <c r="BB259" s="27">
        <v>18.5</v>
      </c>
      <c r="BC259" s="27">
        <v>42.5</v>
      </c>
      <c r="BD259" s="27">
        <v>28.75</v>
      </c>
      <c r="BE259" s="27">
        <v>42.88</v>
      </c>
      <c r="BF259" s="27">
        <v>80</v>
      </c>
      <c r="BG259" s="27">
        <v>9.99</v>
      </c>
      <c r="BH259" s="27">
        <v>11.78</v>
      </c>
      <c r="BI259" s="27">
        <v>18</v>
      </c>
      <c r="BJ259" s="27">
        <v>4.41</v>
      </c>
      <c r="BK259" s="27">
        <v>54</v>
      </c>
      <c r="BL259" s="27">
        <v>9.99</v>
      </c>
      <c r="BM259" s="27">
        <v>9.99</v>
      </c>
    </row>
    <row r="260" spans="1:65" x14ac:dyDescent="0.2">
      <c r="A260" s="13">
        <v>5616220100</v>
      </c>
      <c r="B260" t="s">
        <v>719</v>
      </c>
      <c r="C260" t="s">
        <v>720</v>
      </c>
      <c r="D260" t="s">
        <v>721</v>
      </c>
      <c r="E260" s="27">
        <v>10.68</v>
      </c>
      <c r="F260" s="27">
        <v>4.78</v>
      </c>
      <c r="G260" s="27">
        <v>4.5</v>
      </c>
      <c r="H260" s="27">
        <v>1.27</v>
      </c>
      <c r="I260" s="27">
        <v>1.04</v>
      </c>
      <c r="J260" s="27">
        <v>2.19</v>
      </c>
      <c r="K260" s="27">
        <v>1.86</v>
      </c>
      <c r="L260" s="27">
        <v>1.1499999999999999</v>
      </c>
      <c r="M260" s="27">
        <v>4.8099999999999996</v>
      </c>
      <c r="N260" s="27">
        <v>3.27</v>
      </c>
      <c r="O260" s="27">
        <v>0.71</v>
      </c>
      <c r="P260" s="27">
        <v>1.78</v>
      </c>
      <c r="Q260" s="27">
        <v>3.93</v>
      </c>
      <c r="R260" s="27">
        <v>3.87</v>
      </c>
      <c r="S260" s="27">
        <v>5.56</v>
      </c>
      <c r="T260" s="27">
        <v>3.01</v>
      </c>
      <c r="U260" s="27">
        <v>4.0999999999999996</v>
      </c>
      <c r="V260" s="27">
        <v>1.3</v>
      </c>
      <c r="W260" s="27">
        <v>1.97</v>
      </c>
      <c r="X260" s="27">
        <v>1.78</v>
      </c>
      <c r="Y260" s="27">
        <v>18.37</v>
      </c>
      <c r="Z260" s="27">
        <v>6.58</v>
      </c>
      <c r="AA260" s="27">
        <v>2.76</v>
      </c>
      <c r="AB260" s="27">
        <v>1.57</v>
      </c>
      <c r="AC260" s="27">
        <v>3.34</v>
      </c>
      <c r="AD260" s="27">
        <v>1.97</v>
      </c>
      <c r="AE260" s="29">
        <v>878.6</v>
      </c>
      <c r="AF260" s="29">
        <v>363157</v>
      </c>
      <c r="AG260" s="25">
        <v>4.6875000000000071</v>
      </c>
      <c r="AH260" s="29">
        <v>1410.5565116341684</v>
      </c>
      <c r="AI260" s="27" t="s">
        <v>869</v>
      </c>
      <c r="AJ260" s="27">
        <v>65.744256533333328</v>
      </c>
      <c r="AK260" s="27">
        <v>75.692159030191078</v>
      </c>
      <c r="AL260" s="27">
        <v>141.43641556352441</v>
      </c>
      <c r="AM260" s="27">
        <v>183.6876</v>
      </c>
      <c r="AN260" s="27">
        <v>38</v>
      </c>
      <c r="AO260" s="30">
        <v>2.988</v>
      </c>
      <c r="AP260" s="27">
        <v>178.8</v>
      </c>
      <c r="AQ260" s="27">
        <v>112</v>
      </c>
      <c r="AR260" s="27">
        <v>99</v>
      </c>
      <c r="AS260" s="27">
        <v>10.59</v>
      </c>
      <c r="AT260" s="27">
        <v>377</v>
      </c>
      <c r="AU260" s="27">
        <v>5.05</v>
      </c>
      <c r="AV260" s="27">
        <v>9.99</v>
      </c>
      <c r="AW260" s="27">
        <v>4.49</v>
      </c>
      <c r="AX260" s="27">
        <v>25.5</v>
      </c>
      <c r="AY260" s="27">
        <v>36.5</v>
      </c>
      <c r="AZ260" s="27">
        <v>3.26</v>
      </c>
      <c r="BA260" s="27">
        <v>1.19</v>
      </c>
      <c r="BB260" s="27">
        <v>12.95</v>
      </c>
      <c r="BC260" s="27">
        <v>30.66</v>
      </c>
      <c r="BD260" s="27">
        <v>19.260000000000002</v>
      </c>
      <c r="BE260" s="27">
        <v>26.24</v>
      </c>
      <c r="BF260" s="27">
        <v>120</v>
      </c>
      <c r="BG260" s="27">
        <v>10.99</v>
      </c>
      <c r="BH260" s="27">
        <v>11</v>
      </c>
      <c r="BI260" s="27">
        <v>12</v>
      </c>
      <c r="BJ260" s="27">
        <v>1.99</v>
      </c>
      <c r="BK260" s="27">
        <v>41.75</v>
      </c>
      <c r="BL260" s="27">
        <v>9.85</v>
      </c>
      <c r="BM260" s="27">
        <v>10.87</v>
      </c>
    </row>
    <row r="261" spans="1:65" x14ac:dyDescent="0.2">
      <c r="A261" s="13">
        <v>4812420080</v>
      </c>
      <c r="B261" t="s">
        <v>605</v>
      </c>
      <c r="C261" t="s">
        <v>888</v>
      </c>
      <c r="D261" t="s">
        <v>610</v>
      </c>
      <c r="E261" s="27">
        <v>10.63</v>
      </c>
      <c r="F261" s="27">
        <v>3.87</v>
      </c>
      <c r="G261" s="27">
        <v>3.88</v>
      </c>
      <c r="H261" s="27">
        <v>1.0900000000000001</v>
      </c>
      <c r="I261" s="27">
        <v>0.99</v>
      </c>
      <c r="J261" s="27">
        <v>1.84</v>
      </c>
      <c r="K261" s="27">
        <v>1.7</v>
      </c>
      <c r="L261" s="27">
        <v>1.07</v>
      </c>
      <c r="M261" s="27">
        <v>3.46</v>
      </c>
      <c r="N261" s="27">
        <v>3.6</v>
      </c>
      <c r="O261" s="27">
        <v>0.47</v>
      </c>
      <c r="P261" s="27">
        <v>1.49</v>
      </c>
      <c r="Q261" s="27">
        <v>3.23</v>
      </c>
      <c r="R261" s="27">
        <v>3.26</v>
      </c>
      <c r="S261" s="27">
        <v>4.21</v>
      </c>
      <c r="T261" s="27">
        <v>2.09</v>
      </c>
      <c r="U261" s="27">
        <v>3.83</v>
      </c>
      <c r="V261" s="27">
        <v>1.0900000000000001</v>
      </c>
      <c r="W261" s="27">
        <v>1.84</v>
      </c>
      <c r="X261" s="27">
        <v>1.67</v>
      </c>
      <c r="Y261" s="27">
        <v>18.8</v>
      </c>
      <c r="Z261" s="27">
        <v>4.09</v>
      </c>
      <c r="AA261" s="27">
        <v>2.6</v>
      </c>
      <c r="AB261" s="27">
        <v>0.97</v>
      </c>
      <c r="AC261" s="27">
        <v>2.98</v>
      </c>
      <c r="AD261" s="27">
        <v>2.0299999999999998</v>
      </c>
      <c r="AE261" s="29">
        <v>1764.63</v>
      </c>
      <c r="AF261" s="29">
        <v>469862</v>
      </c>
      <c r="AG261" s="25">
        <v>3.6250000000001932</v>
      </c>
      <c r="AH261" s="29">
        <v>1607.108826530605</v>
      </c>
      <c r="AI261" s="27" t="s">
        <v>869</v>
      </c>
      <c r="AJ261" s="27">
        <v>101.12918245900397</v>
      </c>
      <c r="AK261" s="27">
        <v>50.485811618933951</v>
      </c>
      <c r="AL261" s="27">
        <v>151.61499407793792</v>
      </c>
      <c r="AM261" s="27">
        <v>189.82140000000001</v>
      </c>
      <c r="AN261" s="27">
        <v>51.98</v>
      </c>
      <c r="AO261" s="30">
        <v>2.883</v>
      </c>
      <c r="AP261" s="27">
        <v>114.33</v>
      </c>
      <c r="AQ261" s="27">
        <v>123.5</v>
      </c>
      <c r="AR261" s="27">
        <v>126.8</v>
      </c>
      <c r="AS261" s="27">
        <v>8.91</v>
      </c>
      <c r="AT261" s="27">
        <v>483.64</v>
      </c>
      <c r="AU261" s="27">
        <v>4.22</v>
      </c>
      <c r="AV261" s="27">
        <v>11</v>
      </c>
      <c r="AW261" s="27">
        <v>4.26</v>
      </c>
      <c r="AX261" s="27">
        <v>31.8</v>
      </c>
      <c r="AY261" s="27">
        <v>53.4</v>
      </c>
      <c r="AZ261" s="27">
        <v>2.11</v>
      </c>
      <c r="BA261" s="27">
        <v>1.07</v>
      </c>
      <c r="BB261" s="27">
        <v>13.4</v>
      </c>
      <c r="BC261" s="27">
        <v>34.880000000000003</v>
      </c>
      <c r="BD261" s="27">
        <v>29</v>
      </c>
      <c r="BE261" s="27">
        <v>29.42</v>
      </c>
      <c r="BF261" s="27">
        <v>107.6</v>
      </c>
      <c r="BG261" s="27">
        <v>5.9950000000000001</v>
      </c>
      <c r="BH261" s="27">
        <v>12.37</v>
      </c>
      <c r="BI261" s="27">
        <v>21.4</v>
      </c>
      <c r="BJ261" s="27">
        <v>2.76</v>
      </c>
      <c r="BK261" s="27">
        <v>58.59</v>
      </c>
      <c r="BL261" s="27">
        <v>10.06</v>
      </c>
      <c r="BM261" s="27">
        <v>6.69</v>
      </c>
    </row>
    <row r="262" spans="1:65" x14ac:dyDescent="0.2">
      <c r="A262" s="13">
        <v>2628020650</v>
      </c>
      <c r="B262" t="s">
        <v>427</v>
      </c>
      <c r="C262" s="14" t="s">
        <v>432</v>
      </c>
      <c r="D262" t="s">
        <v>433</v>
      </c>
      <c r="E262" s="27">
        <v>10.58</v>
      </c>
      <c r="F262" s="27">
        <v>3.52</v>
      </c>
      <c r="G262" s="27">
        <v>4.3099999999999996</v>
      </c>
      <c r="H262" s="27">
        <v>1.1299999999999999</v>
      </c>
      <c r="I262" s="27">
        <v>0.84</v>
      </c>
      <c r="J262" s="27">
        <v>1.99</v>
      </c>
      <c r="K262" s="27">
        <v>1.43</v>
      </c>
      <c r="L262" s="27">
        <v>0.93</v>
      </c>
      <c r="M262" s="27">
        <v>3.63</v>
      </c>
      <c r="N262" s="27">
        <v>2.7</v>
      </c>
      <c r="O262" s="27">
        <v>0.42</v>
      </c>
      <c r="P262" s="27">
        <v>1.81</v>
      </c>
      <c r="Q262" s="27">
        <v>1.55</v>
      </c>
      <c r="R262" s="27">
        <v>3.77</v>
      </c>
      <c r="S262" s="27">
        <v>3.28</v>
      </c>
      <c r="T262" s="27">
        <v>2.17</v>
      </c>
      <c r="U262" s="27">
        <v>3.96</v>
      </c>
      <c r="V262" s="27">
        <v>1.1100000000000001</v>
      </c>
      <c r="W262" s="27">
        <v>1.82</v>
      </c>
      <c r="X262" s="27">
        <v>1.41</v>
      </c>
      <c r="Y262" s="27">
        <v>19.27</v>
      </c>
      <c r="Z262" s="27">
        <v>3.96</v>
      </c>
      <c r="AA262" s="27">
        <v>2.41</v>
      </c>
      <c r="AB262" s="27">
        <v>0.91</v>
      </c>
      <c r="AC262" s="27">
        <v>2.08</v>
      </c>
      <c r="AD262" s="27">
        <v>1.79</v>
      </c>
      <c r="AE262" s="29">
        <v>548.11</v>
      </c>
      <c r="AF262" s="29">
        <v>245256</v>
      </c>
      <c r="AG262" s="25">
        <v>2.9234000000000964</v>
      </c>
      <c r="AH262" s="29">
        <v>767.92853739253462</v>
      </c>
      <c r="AI262" s="27" t="s">
        <v>869</v>
      </c>
      <c r="AJ262" s="27">
        <v>112.01385394250002</v>
      </c>
      <c r="AK262" s="27">
        <v>54.224362161622174</v>
      </c>
      <c r="AL262" s="27">
        <v>166.23821610412219</v>
      </c>
      <c r="AM262" s="27">
        <v>183.41775000000001</v>
      </c>
      <c r="AN262" s="27">
        <v>52.66</v>
      </c>
      <c r="AO262" s="30">
        <v>2.92</v>
      </c>
      <c r="AP262" s="27">
        <v>74.88</v>
      </c>
      <c r="AQ262" s="27">
        <v>118.75</v>
      </c>
      <c r="AR262" s="27">
        <v>102.33</v>
      </c>
      <c r="AS262" s="27">
        <v>8.48</v>
      </c>
      <c r="AT262" s="27">
        <v>497.22</v>
      </c>
      <c r="AU262" s="27">
        <v>3.79</v>
      </c>
      <c r="AV262" s="27">
        <v>10.24</v>
      </c>
      <c r="AW262" s="27">
        <v>3.52</v>
      </c>
      <c r="AX262" s="27">
        <v>17.5</v>
      </c>
      <c r="AY262" s="27">
        <v>20.55</v>
      </c>
      <c r="AZ262" s="27">
        <v>1.74</v>
      </c>
      <c r="BA262" s="27">
        <v>0.99</v>
      </c>
      <c r="BB262" s="27">
        <v>15.94</v>
      </c>
      <c r="BC262" s="27">
        <v>12.66</v>
      </c>
      <c r="BD262" s="27">
        <v>15.89</v>
      </c>
      <c r="BE262" s="27">
        <v>17.84</v>
      </c>
      <c r="BF262" s="27">
        <v>93.33</v>
      </c>
      <c r="BG262" s="27">
        <v>8.3333333333333339</v>
      </c>
      <c r="BH262" s="27">
        <v>8.1300000000000008</v>
      </c>
      <c r="BI262" s="27">
        <v>14.8</v>
      </c>
      <c r="BJ262" s="27">
        <v>2.35</v>
      </c>
      <c r="BK262" s="27">
        <v>63.02</v>
      </c>
      <c r="BL262" s="27">
        <v>7.99</v>
      </c>
      <c r="BM262" s="27">
        <v>7.27</v>
      </c>
    </row>
    <row r="263" spans="1:65" x14ac:dyDescent="0.2">
      <c r="A263" s="13">
        <v>449740900</v>
      </c>
      <c r="B263" t="s">
        <v>210</v>
      </c>
      <c r="C263" t="s">
        <v>223</v>
      </c>
      <c r="D263" t="s">
        <v>224</v>
      </c>
      <c r="E263" s="27">
        <v>10.09</v>
      </c>
      <c r="F263" s="27">
        <v>4.91</v>
      </c>
      <c r="G263" s="27">
        <v>4.84</v>
      </c>
      <c r="H263" s="27">
        <v>1.45</v>
      </c>
      <c r="I263" s="27">
        <v>1.37</v>
      </c>
      <c r="J263" s="27">
        <v>1.96</v>
      </c>
      <c r="K263" s="27">
        <v>1.75</v>
      </c>
      <c r="L263" s="27">
        <v>1.02</v>
      </c>
      <c r="M263" s="27">
        <v>4.1900000000000004</v>
      </c>
      <c r="N263" s="27">
        <v>2.87</v>
      </c>
      <c r="O263" s="27">
        <v>0.62</v>
      </c>
      <c r="P263" s="27">
        <v>1.27</v>
      </c>
      <c r="Q263" s="27">
        <v>3.52</v>
      </c>
      <c r="R263" s="27">
        <v>3.91</v>
      </c>
      <c r="S263" s="27">
        <v>5.47</v>
      </c>
      <c r="T263" s="27">
        <v>2.75</v>
      </c>
      <c r="U263" s="27">
        <v>4.54</v>
      </c>
      <c r="V263" s="27">
        <v>1.32</v>
      </c>
      <c r="W263" s="27">
        <v>1.75</v>
      </c>
      <c r="X263" s="27">
        <v>2.21</v>
      </c>
      <c r="Y263" s="27">
        <v>18.88</v>
      </c>
      <c r="Z263" s="27">
        <v>4.28</v>
      </c>
      <c r="AA263" s="27">
        <v>2.77</v>
      </c>
      <c r="AB263" s="27">
        <v>1.35</v>
      </c>
      <c r="AC263" s="27">
        <v>2.68</v>
      </c>
      <c r="AD263" s="27">
        <v>1.88</v>
      </c>
      <c r="AE263" s="29">
        <v>1094.8</v>
      </c>
      <c r="AF263" s="29">
        <v>393274</v>
      </c>
      <c r="AG263" s="25">
        <v>3.7650000000000556</v>
      </c>
      <c r="AH263" s="29">
        <v>1368.4966559449101</v>
      </c>
      <c r="AI263" s="27">
        <v>202.78632230441767</v>
      </c>
      <c r="AJ263" s="27" t="s">
        <v>869</v>
      </c>
      <c r="AK263" s="27" t="s">
        <v>869</v>
      </c>
      <c r="AL263" s="27">
        <v>202.78632230441801</v>
      </c>
      <c r="AM263" s="27">
        <v>182.70179999999999</v>
      </c>
      <c r="AN263" s="27">
        <v>43.96</v>
      </c>
      <c r="AO263" s="30">
        <v>3.56</v>
      </c>
      <c r="AP263" s="27">
        <v>111</v>
      </c>
      <c r="AQ263" s="27">
        <v>109.33</v>
      </c>
      <c r="AR263" s="27">
        <v>110</v>
      </c>
      <c r="AS263" s="27">
        <v>11.3</v>
      </c>
      <c r="AT263" s="27">
        <v>480.25</v>
      </c>
      <c r="AU263" s="27">
        <v>6.59</v>
      </c>
      <c r="AV263" s="27">
        <v>11.5</v>
      </c>
      <c r="AW263" s="27">
        <v>4.49</v>
      </c>
      <c r="AX263" s="27">
        <v>17.600000000000001</v>
      </c>
      <c r="AY263" s="27">
        <v>31</v>
      </c>
      <c r="AZ263" s="27">
        <v>1.47</v>
      </c>
      <c r="BA263" s="27">
        <v>1.1399999999999999</v>
      </c>
      <c r="BB263" s="27">
        <v>14.08</v>
      </c>
      <c r="BC263" s="27">
        <v>28.96</v>
      </c>
      <c r="BD263" s="27">
        <v>19.260000000000002</v>
      </c>
      <c r="BE263" s="27">
        <v>40.159999999999997</v>
      </c>
      <c r="BF263" s="27">
        <v>73.8</v>
      </c>
      <c r="BG263" s="27">
        <v>16.5</v>
      </c>
      <c r="BH263" s="27">
        <v>7.67</v>
      </c>
      <c r="BI263" s="27">
        <v>11.33</v>
      </c>
      <c r="BJ263" s="27">
        <v>2.58</v>
      </c>
      <c r="BK263" s="27">
        <v>66.62</v>
      </c>
      <c r="BL263" s="27">
        <v>10.82</v>
      </c>
      <c r="BM263" s="27">
        <v>7.56</v>
      </c>
    </row>
    <row r="264" spans="1:65" x14ac:dyDescent="0.2">
      <c r="A264" s="13">
        <v>530780125</v>
      </c>
      <c r="B264" t="s">
        <v>225</v>
      </c>
      <c r="C264" t="s">
        <v>232</v>
      </c>
      <c r="D264" t="s">
        <v>233</v>
      </c>
      <c r="E264" s="27">
        <v>10.039999999999999</v>
      </c>
      <c r="F264" s="27">
        <v>4.37</v>
      </c>
      <c r="G264" s="27">
        <v>4.5</v>
      </c>
      <c r="H264" s="27">
        <v>1.03</v>
      </c>
      <c r="I264" s="27">
        <v>0.98</v>
      </c>
      <c r="J264" s="27">
        <v>2.15</v>
      </c>
      <c r="K264" s="27">
        <v>1.57</v>
      </c>
      <c r="L264" s="27">
        <v>0.98</v>
      </c>
      <c r="M264" s="27">
        <v>3.48</v>
      </c>
      <c r="N264" s="27">
        <v>2.73</v>
      </c>
      <c r="O264" s="27">
        <v>0.51</v>
      </c>
      <c r="P264" s="27">
        <v>1.78</v>
      </c>
      <c r="Q264" s="27">
        <v>3.78</v>
      </c>
      <c r="R264" s="27">
        <v>3.28</v>
      </c>
      <c r="S264" s="27">
        <v>4.5599999999999996</v>
      </c>
      <c r="T264" s="27">
        <v>2.69</v>
      </c>
      <c r="U264" s="27">
        <v>3.58</v>
      </c>
      <c r="V264" s="27">
        <v>1.2</v>
      </c>
      <c r="W264" s="27">
        <v>1.79</v>
      </c>
      <c r="X264" s="27">
        <v>1.49</v>
      </c>
      <c r="Y264" s="27">
        <v>19.78</v>
      </c>
      <c r="Z264" s="27">
        <v>3.95</v>
      </c>
      <c r="AA264" s="27">
        <v>2.39</v>
      </c>
      <c r="AB264" s="27">
        <v>0.88</v>
      </c>
      <c r="AC264" s="27">
        <v>2.16</v>
      </c>
      <c r="AD264" s="27">
        <v>1.73</v>
      </c>
      <c r="AE264" s="29">
        <v>748.33</v>
      </c>
      <c r="AF264" s="29">
        <v>350000</v>
      </c>
      <c r="AG264" s="25">
        <v>3.583333333333715</v>
      </c>
      <c r="AH264" s="29">
        <v>1190.9869979773925</v>
      </c>
      <c r="AI264" s="27" t="s">
        <v>869</v>
      </c>
      <c r="AJ264" s="27">
        <v>64.590377985978279</v>
      </c>
      <c r="AK264" s="27">
        <v>82.598362095934306</v>
      </c>
      <c r="AL264" s="27">
        <v>147.18874008191258</v>
      </c>
      <c r="AM264" s="27">
        <v>201.83505</v>
      </c>
      <c r="AN264" s="27">
        <v>51.32</v>
      </c>
      <c r="AO264" s="30">
        <v>2.9350000000000001</v>
      </c>
      <c r="AP264" s="27">
        <v>98</v>
      </c>
      <c r="AQ264" s="27">
        <v>106.33</v>
      </c>
      <c r="AR264" s="27">
        <v>83.33</v>
      </c>
      <c r="AS264" s="27">
        <v>9.49</v>
      </c>
      <c r="AT264" s="27">
        <v>443.38</v>
      </c>
      <c r="AU264" s="27">
        <v>3.79</v>
      </c>
      <c r="AV264" s="27">
        <v>9.65</v>
      </c>
      <c r="AW264" s="27">
        <v>3.68</v>
      </c>
      <c r="AX264" s="27">
        <v>21</v>
      </c>
      <c r="AY264" s="27">
        <v>36.67</v>
      </c>
      <c r="AZ264" s="27">
        <v>1.74</v>
      </c>
      <c r="BA264" s="27">
        <v>0.94</v>
      </c>
      <c r="BB264" s="27">
        <v>12.17</v>
      </c>
      <c r="BC264" s="27">
        <v>28.16</v>
      </c>
      <c r="BD264" s="27">
        <v>20.329999999999998</v>
      </c>
      <c r="BE264" s="27">
        <v>32.49</v>
      </c>
      <c r="BF264" s="27">
        <v>61.67</v>
      </c>
      <c r="BG264" s="27">
        <v>6.95</v>
      </c>
      <c r="BH264" s="27">
        <v>11.5</v>
      </c>
      <c r="BI264" s="27">
        <v>14.63</v>
      </c>
      <c r="BJ264" s="27">
        <v>2.17</v>
      </c>
      <c r="BK264" s="27">
        <v>50</v>
      </c>
      <c r="BL264" s="27">
        <v>9.49</v>
      </c>
      <c r="BM264" s="27">
        <v>11.39</v>
      </c>
    </row>
    <row r="265" spans="1:65" x14ac:dyDescent="0.2">
      <c r="A265" s="13">
        <v>4242540900</v>
      </c>
      <c r="B265" t="s">
        <v>560</v>
      </c>
      <c r="C265" t="s">
        <v>885</v>
      </c>
      <c r="D265" t="s">
        <v>569</v>
      </c>
      <c r="E265" s="27">
        <v>9.9</v>
      </c>
      <c r="F265" s="27">
        <v>5.39</v>
      </c>
      <c r="G265" s="27">
        <v>5.67</v>
      </c>
      <c r="H265" s="27">
        <v>1.41</v>
      </c>
      <c r="I265" s="27">
        <v>1.42</v>
      </c>
      <c r="J265" s="27">
        <v>2.36</v>
      </c>
      <c r="K265" s="27">
        <v>1.62</v>
      </c>
      <c r="L265" s="27">
        <v>1.34</v>
      </c>
      <c r="M265" s="27">
        <v>4.6399999999999997</v>
      </c>
      <c r="N265" s="27">
        <v>4.29</v>
      </c>
      <c r="O265" s="27">
        <v>0.61</v>
      </c>
      <c r="P265" s="27">
        <v>2.04</v>
      </c>
      <c r="Q265" s="27">
        <v>3.77</v>
      </c>
      <c r="R265" s="27">
        <v>4.1399999999999997</v>
      </c>
      <c r="S265" s="27">
        <v>4.0199999999999996</v>
      </c>
      <c r="T265" s="27">
        <v>3.02</v>
      </c>
      <c r="U265" s="27">
        <v>4.54</v>
      </c>
      <c r="V265" s="27">
        <v>1.27</v>
      </c>
      <c r="W265" s="27">
        <v>2.2200000000000002</v>
      </c>
      <c r="X265" s="27">
        <v>1.49</v>
      </c>
      <c r="Y265" s="27">
        <v>21.91</v>
      </c>
      <c r="Z265" s="27">
        <v>5.54</v>
      </c>
      <c r="AA265" s="27">
        <v>3.22</v>
      </c>
      <c r="AB265" s="27">
        <v>1.77</v>
      </c>
      <c r="AC265" s="27">
        <v>4.0199999999999996</v>
      </c>
      <c r="AD265" s="27">
        <v>2.44</v>
      </c>
      <c r="AE265" s="29">
        <v>1318</v>
      </c>
      <c r="AF265" s="29">
        <v>253843</v>
      </c>
      <c r="AG265" s="25">
        <v>3.4319000000004913</v>
      </c>
      <c r="AH265" s="29">
        <v>847.68062253966252</v>
      </c>
      <c r="AI265" s="27" t="s">
        <v>869</v>
      </c>
      <c r="AJ265" s="27">
        <v>100.98782341666669</v>
      </c>
      <c r="AK265" s="27">
        <v>83.297734549792949</v>
      </c>
      <c r="AL265" s="27">
        <v>184.28555796645963</v>
      </c>
      <c r="AM265" s="27">
        <v>193.41705000000002</v>
      </c>
      <c r="AN265" s="27">
        <v>54.53</v>
      </c>
      <c r="AO265" s="30">
        <v>3.6150000000000002</v>
      </c>
      <c r="AP265" s="27">
        <v>69.5</v>
      </c>
      <c r="AQ265" s="27">
        <v>118.7</v>
      </c>
      <c r="AR265" s="27">
        <v>114</v>
      </c>
      <c r="AS265" s="27">
        <v>9.76</v>
      </c>
      <c r="AT265" s="27">
        <v>489.96</v>
      </c>
      <c r="AU265" s="27">
        <v>5.36</v>
      </c>
      <c r="AV265" s="27">
        <v>9.76</v>
      </c>
      <c r="AW265" s="27">
        <v>4.3899999999999997</v>
      </c>
      <c r="AX265" s="27">
        <v>21.67</v>
      </c>
      <c r="AY265" s="27">
        <v>37.5</v>
      </c>
      <c r="AZ265" s="27">
        <v>1.74</v>
      </c>
      <c r="BA265" s="27">
        <v>1.17</v>
      </c>
      <c r="BB265" s="27">
        <v>12.61</v>
      </c>
      <c r="BC265" s="27">
        <v>40.159999999999997</v>
      </c>
      <c r="BD265" s="27">
        <v>33</v>
      </c>
      <c r="BE265" s="27">
        <v>32.99</v>
      </c>
      <c r="BF265" s="27">
        <v>85</v>
      </c>
      <c r="BG265" s="27">
        <v>9.99</v>
      </c>
      <c r="BH265" s="27">
        <v>11.7</v>
      </c>
      <c r="BI265" s="27">
        <v>16.670000000000002</v>
      </c>
      <c r="BJ265" s="27">
        <v>2.29</v>
      </c>
      <c r="BK265" s="27">
        <v>54.67</v>
      </c>
      <c r="BL265" s="27">
        <v>8.99</v>
      </c>
      <c r="BM265" s="27">
        <v>7.79</v>
      </c>
    </row>
    <row r="266" spans="1:65" x14ac:dyDescent="0.2">
      <c r="A266" s="13">
        <v>2045820800</v>
      </c>
      <c r="B266" t="s">
        <v>379</v>
      </c>
      <c r="C266" t="s">
        <v>388</v>
      </c>
      <c r="D266" t="s">
        <v>389</v>
      </c>
      <c r="E266" s="27">
        <v>9.49</v>
      </c>
      <c r="F266" s="27">
        <v>3.64</v>
      </c>
      <c r="G266" s="27">
        <v>4.32</v>
      </c>
      <c r="H266" s="27">
        <v>1.03</v>
      </c>
      <c r="I266" s="27">
        <v>0.92</v>
      </c>
      <c r="J266" s="27">
        <v>1.55</v>
      </c>
      <c r="K266" s="27">
        <v>1.0900000000000001</v>
      </c>
      <c r="L266" s="27">
        <v>0.92</v>
      </c>
      <c r="M266" s="27">
        <v>3.34</v>
      </c>
      <c r="N266" s="27">
        <v>2.21</v>
      </c>
      <c r="O266" s="27">
        <v>0.41</v>
      </c>
      <c r="P266" s="27">
        <v>1.34</v>
      </c>
      <c r="Q266" s="27">
        <v>2.27</v>
      </c>
      <c r="R266" s="27">
        <v>3.07</v>
      </c>
      <c r="S266" s="27">
        <v>3.12</v>
      </c>
      <c r="T266" s="27">
        <v>1.97</v>
      </c>
      <c r="U266" s="27">
        <v>2.97</v>
      </c>
      <c r="V266" s="27">
        <v>0.86</v>
      </c>
      <c r="W266" s="27">
        <v>1.4</v>
      </c>
      <c r="X266" s="27">
        <v>1.95</v>
      </c>
      <c r="Y266" s="27">
        <v>17.579999999999998</v>
      </c>
      <c r="Z266" s="27">
        <v>3.11</v>
      </c>
      <c r="AA266" s="27">
        <v>2.54</v>
      </c>
      <c r="AB266" s="27">
        <v>0.9</v>
      </c>
      <c r="AC266" s="27">
        <v>2.5</v>
      </c>
      <c r="AD266" s="27">
        <v>1.77</v>
      </c>
      <c r="AE266" s="29">
        <v>814</v>
      </c>
      <c r="AF266" s="29">
        <v>391040</v>
      </c>
      <c r="AG266" s="25">
        <v>3.6312500000002608</v>
      </c>
      <c r="AH266" s="29">
        <v>1338.5391600618623</v>
      </c>
      <c r="AI266" s="27" t="s">
        <v>869</v>
      </c>
      <c r="AJ266" s="27">
        <v>84.25171070375383</v>
      </c>
      <c r="AK266" s="27">
        <v>70.352105416666674</v>
      </c>
      <c r="AL266" s="27">
        <v>154.6038161204205</v>
      </c>
      <c r="AM266" s="27">
        <v>199.3125</v>
      </c>
      <c r="AN266" s="27">
        <v>50.5</v>
      </c>
      <c r="AO266" s="30">
        <v>2.95</v>
      </c>
      <c r="AP266" s="27">
        <v>120.29</v>
      </c>
      <c r="AQ266" s="27">
        <v>129</v>
      </c>
      <c r="AR266" s="27">
        <v>100.78</v>
      </c>
      <c r="AS266" s="27">
        <v>7.68</v>
      </c>
      <c r="AT266" s="27">
        <v>490.68</v>
      </c>
      <c r="AU266" s="27">
        <v>3.79</v>
      </c>
      <c r="AV266" s="27">
        <v>7.99</v>
      </c>
      <c r="AW266" s="27">
        <v>4.57</v>
      </c>
      <c r="AX266" s="27">
        <v>17.2</v>
      </c>
      <c r="AY266" s="27">
        <v>31.71</v>
      </c>
      <c r="AZ266" s="27">
        <v>1.79</v>
      </c>
      <c r="BA266" s="27">
        <v>1.29</v>
      </c>
      <c r="BB266" s="27">
        <v>12.2</v>
      </c>
      <c r="BC266" s="27">
        <v>17.02</v>
      </c>
      <c r="BD266" s="27">
        <v>13.37</v>
      </c>
      <c r="BE266" s="27">
        <v>15.7</v>
      </c>
      <c r="BF266" s="27">
        <v>52.22</v>
      </c>
      <c r="BG266" s="27">
        <v>8.3324999999999996</v>
      </c>
      <c r="BH266" s="27">
        <v>12.25</v>
      </c>
      <c r="BI266" s="27">
        <v>14.5</v>
      </c>
      <c r="BJ266" s="27">
        <v>2.13</v>
      </c>
      <c r="BK266" s="27">
        <v>43.8</v>
      </c>
      <c r="BL266" s="27">
        <v>8.6199999999999992</v>
      </c>
      <c r="BM266" s="27">
        <v>8.42</v>
      </c>
    </row>
    <row r="267" spans="1:65" x14ac:dyDescent="0.2">
      <c r="A267" s="13"/>
      <c r="E267" s="27"/>
      <c r="F267" s="27"/>
      <c r="G267" s="27"/>
      <c r="H267" s="27"/>
      <c r="I267" s="27"/>
      <c r="J267" s="27"/>
      <c r="K267" s="27"/>
      <c r="L267" s="27"/>
      <c r="M267" s="27"/>
      <c r="N267" s="27"/>
      <c r="O267" s="27"/>
      <c r="P267" s="27"/>
      <c r="Q267" s="27"/>
      <c r="R267" s="27"/>
      <c r="S267" s="27"/>
      <c r="T267" s="27"/>
      <c r="U267" s="27"/>
      <c r="V267" s="27"/>
      <c r="W267" s="27"/>
      <c r="X267" s="27"/>
      <c r="Y267" s="27"/>
      <c r="Z267" s="27"/>
      <c r="AA267" s="27"/>
      <c r="AB267" s="27"/>
      <c r="AC267" s="27"/>
      <c r="AD267" s="27"/>
      <c r="AE267" s="29"/>
      <c r="AF267" s="29"/>
      <c r="AG267" s="25"/>
      <c r="AH267" s="29"/>
      <c r="AI267" s="27"/>
      <c r="AJ267" s="27"/>
      <c r="AK267" s="27"/>
      <c r="AL267" s="27"/>
      <c r="AM267" s="27"/>
      <c r="AN267" s="27"/>
      <c r="AO267" s="30"/>
      <c r="AP267" s="27"/>
      <c r="AQ267" s="27"/>
      <c r="AR267" s="27"/>
      <c r="AS267" s="27"/>
      <c r="AT267" s="27"/>
      <c r="AU267" s="27"/>
      <c r="AV267" s="27"/>
      <c r="AW267" s="27"/>
      <c r="AX267" s="27"/>
      <c r="AY267" s="27"/>
      <c r="AZ267" s="27"/>
      <c r="BA267" s="27"/>
      <c r="BB267" s="27"/>
      <c r="BC267" s="27"/>
      <c r="BD267" s="27"/>
      <c r="BE267" s="27"/>
      <c r="BF267" s="27"/>
      <c r="BG267" s="27"/>
      <c r="BH267" s="27"/>
      <c r="BI267" s="27"/>
      <c r="BJ267" s="27"/>
      <c r="BK267" s="27"/>
      <c r="BL267" s="27"/>
      <c r="BM267" s="27"/>
    </row>
    <row r="268" spans="1:65" x14ac:dyDescent="0.2">
      <c r="A268" s="13"/>
      <c r="E268" s="27"/>
      <c r="F268" s="27"/>
      <c r="G268" s="27"/>
      <c r="H268" s="27"/>
      <c r="I268" s="27"/>
      <c r="J268" s="27"/>
      <c r="K268" s="27"/>
      <c r="L268" s="27"/>
      <c r="M268" s="27"/>
      <c r="N268" s="27"/>
      <c r="O268" s="27"/>
      <c r="P268" s="27"/>
      <c r="Q268" s="27"/>
      <c r="R268" s="27"/>
      <c r="S268" s="27"/>
      <c r="T268" s="27"/>
      <c r="U268" s="27"/>
      <c r="V268" s="27"/>
      <c r="W268" s="27"/>
      <c r="X268" s="27"/>
      <c r="Y268" s="27"/>
      <c r="Z268" s="27"/>
      <c r="AA268" s="27"/>
      <c r="AB268" s="27"/>
      <c r="AC268" s="27"/>
      <c r="AD268" s="27"/>
      <c r="AE268" s="29"/>
      <c r="AF268" s="29"/>
      <c r="AG268" s="25"/>
      <c r="AH268" s="29"/>
      <c r="AI268" s="27"/>
      <c r="AJ268" s="27"/>
      <c r="AK268" s="27"/>
      <c r="AL268" s="27"/>
      <c r="AM268" s="27"/>
      <c r="AN268" s="27"/>
      <c r="AO268" s="30"/>
      <c r="AP268" s="27"/>
      <c r="AQ268" s="27"/>
      <c r="AR268" s="27"/>
      <c r="AS268" s="27"/>
      <c r="AT268" s="27"/>
      <c r="AU268" s="27"/>
      <c r="AV268" s="27"/>
      <c r="AW268" s="27"/>
      <c r="AX268" s="27"/>
      <c r="AY268" s="27"/>
      <c r="AZ268" s="27"/>
      <c r="BA268" s="27"/>
      <c r="BB268" s="27"/>
      <c r="BC268" s="27"/>
      <c r="BD268" s="27"/>
      <c r="BE268" s="27"/>
      <c r="BF268" s="27"/>
      <c r="BG268" s="27"/>
      <c r="BH268" s="27"/>
      <c r="BI268" s="27"/>
      <c r="BJ268" s="27"/>
      <c r="BK268" s="27"/>
      <c r="BL268" s="27"/>
      <c r="BM268" s="27"/>
    </row>
    <row r="269" spans="1:65" x14ac:dyDescent="0.2">
      <c r="B269" s="12" t="s">
        <v>817</v>
      </c>
      <c r="D269" s="12" t="s">
        <v>899</v>
      </c>
    </row>
    <row r="270" spans="1:65" x14ac:dyDescent="0.2">
      <c r="D270" t="s">
        <v>818</v>
      </c>
      <c r="E270">
        <v>262</v>
      </c>
      <c r="F270">
        <v>262</v>
      </c>
      <c r="G270">
        <v>262</v>
      </c>
      <c r="H270">
        <v>262</v>
      </c>
      <c r="I270">
        <v>262</v>
      </c>
      <c r="J270">
        <v>262</v>
      </c>
      <c r="K270">
        <v>262</v>
      </c>
      <c r="L270">
        <v>262</v>
      </c>
      <c r="M270">
        <v>262</v>
      </c>
      <c r="N270">
        <v>262</v>
      </c>
      <c r="O270">
        <v>262</v>
      </c>
      <c r="P270">
        <v>262</v>
      </c>
      <c r="Q270">
        <v>262</v>
      </c>
      <c r="R270">
        <v>262</v>
      </c>
      <c r="S270">
        <v>262</v>
      </c>
      <c r="T270">
        <v>262</v>
      </c>
      <c r="U270">
        <v>262</v>
      </c>
      <c r="V270">
        <v>262</v>
      </c>
      <c r="W270">
        <v>262</v>
      </c>
      <c r="X270">
        <v>262</v>
      </c>
      <c r="Y270">
        <v>262</v>
      </c>
      <c r="Z270">
        <v>262</v>
      </c>
      <c r="AA270">
        <v>262</v>
      </c>
      <c r="AB270">
        <v>262</v>
      </c>
      <c r="AC270">
        <v>262</v>
      </c>
      <c r="AD270">
        <v>262</v>
      </c>
      <c r="AE270">
        <v>262</v>
      </c>
      <c r="AF270">
        <v>262</v>
      </c>
      <c r="AG270">
        <v>262</v>
      </c>
      <c r="AH270">
        <v>262</v>
      </c>
      <c r="AI270">
        <v>36</v>
      </c>
      <c r="AJ270">
        <v>226</v>
      </c>
      <c r="AK270">
        <v>226</v>
      </c>
      <c r="AL270">
        <v>262</v>
      </c>
      <c r="AM270">
        <v>262</v>
      </c>
      <c r="AN270">
        <v>262</v>
      </c>
      <c r="AO270">
        <v>262</v>
      </c>
      <c r="AP270">
        <v>262</v>
      </c>
      <c r="AQ270">
        <v>262</v>
      </c>
      <c r="AR270">
        <v>262</v>
      </c>
      <c r="AS270">
        <v>262</v>
      </c>
      <c r="AT270">
        <v>262</v>
      </c>
      <c r="AU270">
        <v>262</v>
      </c>
      <c r="AV270">
        <v>262</v>
      </c>
      <c r="AW270">
        <v>262</v>
      </c>
      <c r="AX270">
        <v>262</v>
      </c>
      <c r="AY270">
        <v>262</v>
      </c>
      <c r="AZ270">
        <v>262</v>
      </c>
      <c r="BA270">
        <v>262</v>
      </c>
      <c r="BB270">
        <v>262</v>
      </c>
      <c r="BC270">
        <v>262</v>
      </c>
      <c r="BD270">
        <v>262</v>
      </c>
      <c r="BE270">
        <v>262</v>
      </c>
      <c r="BF270">
        <v>262</v>
      </c>
      <c r="BG270">
        <v>262</v>
      </c>
      <c r="BH270">
        <v>262</v>
      </c>
      <c r="BI270">
        <v>262</v>
      </c>
      <c r="BJ270">
        <v>262</v>
      </c>
      <c r="BK270">
        <v>262</v>
      </c>
      <c r="BL270">
        <v>262</v>
      </c>
      <c r="BM270">
        <v>262</v>
      </c>
    </row>
    <row r="271" spans="1:65" x14ac:dyDescent="0.2">
      <c r="D271" t="s">
        <v>819</v>
      </c>
      <c r="E271" s="17">
        <v>9.49</v>
      </c>
      <c r="F271" s="17">
        <v>3.27</v>
      </c>
      <c r="G271" s="17">
        <v>3.04</v>
      </c>
      <c r="H271" s="17">
        <v>0.86</v>
      </c>
      <c r="I271" s="17">
        <v>0.72</v>
      </c>
      <c r="J271" s="17">
        <v>1.28</v>
      </c>
      <c r="K271" s="17">
        <v>0.99</v>
      </c>
      <c r="L271" s="17">
        <v>0.83</v>
      </c>
      <c r="M271" s="17">
        <v>2.4900000000000002</v>
      </c>
      <c r="N271" s="17">
        <v>1.95</v>
      </c>
      <c r="O271" s="17">
        <v>0.31</v>
      </c>
      <c r="P271" s="17">
        <v>1.08</v>
      </c>
      <c r="Q271" s="17">
        <v>1.55</v>
      </c>
      <c r="R271" s="17">
        <v>2.58</v>
      </c>
      <c r="S271" s="17">
        <v>2.9</v>
      </c>
      <c r="T271" s="17">
        <v>1.61</v>
      </c>
      <c r="U271" s="17">
        <v>2.96</v>
      </c>
      <c r="V271" s="17">
        <v>0.82</v>
      </c>
      <c r="W271" s="17">
        <v>1.18</v>
      </c>
      <c r="X271" s="17">
        <v>1.25</v>
      </c>
      <c r="Y271" s="17">
        <v>15.32</v>
      </c>
      <c r="Z271" s="17">
        <v>3.11</v>
      </c>
      <c r="AA271" s="17">
        <v>2.04</v>
      </c>
      <c r="AB271" s="17">
        <v>0.79</v>
      </c>
      <c r="AC271" s="17">
        <v>1.87</v>
      </c>
      <c r="AD271" s="17">
        <v>1.17</v>
      </c>
      <c r="AE271" s="32">
        <v>537.5</v>
      </c>
      <c r="AF271" s="90">
        <v>224967</v>
      </c>
      <c r="AG271" s="91">
        <v>2.922999999999961</v>
      </c>
      <c r="AH271" s="92">
        <v>767.92853739253462</v>
      </c>
      <c r="AI271" s="17">
        <v>99.496721513018485</v>
      </c>
      <c r="AJ271" s="17">
        <v>31.421037500000008</v>
      </c>
      <c r="AK271" s="17">
        <v>27.145517680897782</v>
      </c>
      <c r="AL271" s="17">
        <v>99.487803253526124</v>
      </c>
      <c r="AM271" s="17">
        <v>172.47704999999999</v>
      </c>
      <c r="AN271" s="17">
        <v>16.14</v>
      </c>
      <c r="AO271" s="31">
        <v>2.5550000000000002</v>
      </c>
      <c r="AP271" s="17">
        <v>50.86</v>
      </c>
      <c r="AQ271" s="17">
        <v>37.14</v>
      </c>
      <c r="AR271" s="17">
        <v>48.5</v>
      </c>
      <c r="AS271" s="17">
        <v>6.63</v>
      </c>
      <c r="AT271" s="17">
        <v>230.15</v>
      </c>
      <c r="AU271" s="17">
        <v>2.29</v>
      </c>
      <c r="AV271" s="17">
        <v>7.99</v>
      </c>
      <c r="AW271" s="17">
        <v>3.01</v>
      </c>
      <c r="AX271" s="17">
        <v>11.33</v>
      </c>
      <c r="AY271" s="17">
        <v>17.95</v>
      </c>
      <c r="AZ271" s="17">
        <v>1.2</v>
      </c>
      <c r="BA271" s="17">
        <v>0.86</v>
      </c>
      <c r="BB271" s="17">
        <v>7.18</v>
      </c>
      <c r="BC271" s="17">
        <v>11.12</v>
      </c>
      <c r="BD271" s="17">
        <v>10</v>
      </c>
      <c r="BE271" s="17">
        <v>15.09</v>
      </c>
      <c r="BF271" s="17">
        <v>50</v>
      </c>
      <c r="BG271" s="17">
        <v>2.5</v>
      </c>
      <c r="BH271" s="17">
        <v>6</v>
      </c>
      <c r="BI271" s="17">
        <v>5</v>
      </c>
      <c r="BJ271" s="17">
        <v>1.58</v>
      </c>
      <c r="BK271" s="17">
        <v>29.85</v>
      </c>
      <c r="BL271" s="17">
        <v>7.79</v>
      </c>
      <c r="BM271" s="17">
        <v>3.49</v>
      </c>
    </row>
    <row r="272" spans="1:65" x14ac:dyDescent="0.2">
      <c r="D272" t="s">
        <v>820</v>
      </c>
      <c r="E272" s="17">
        <v>20.7</v>
      </c>
      <c r="F272" s="17">
        <v>6.99</v>
      </c>
      <c r="G272" s="17">
        <v>6.45</v>
      </c>
      <c r="H272" s="17">
        <v>3.56</v>
      </c>
      <c r="I272" s="17">
        <v>1.71</v>
      </c>
      <c r="J272" s="17">
        <v>4.05</v>
      </c>
      <c r="K272" s="17">
        <v>3.97</v>
      </c>
      <c r="L272" s="17">
        <v>2.77</v>
      </c>
      <c r="M272" s="17">
        <v>6.45</v>
      </c>
      <c r="N272" s="17">
        <v>9.17</v>
      </c>
      <c r="O272" s="17">
        <v>1.22</v>
      </c>
      <c r="P272" s="17">
        <v>2.89</v>
      </c>
      <c r="Q272" s="17">
        <v>6.02</v>
      </c>
      <c r="R272" s="17">
        <v>5.31</v>
      </c>
      <c r="S272" s="17">
        <v>9.2899999999999991</v>
      </c>
      <c r="T272" s="17">
        <v>5.15</v>
      </c>
      <c r="U272" s="17">
        <v>6.57</v>
      </c>
      <c r="V272" s="17">
        <v>2.29</v>
      </c>
      <c r="W272" s="17">
        <v>3.11</v>
      </c>
      <c r="X272" s="17">
        <v>3.51</v>
      </c>
      <c r="Y272" s="17">
        <v>28.92</v>
      </c>
      <c r="Z272" s="17">
        <v>8.89</v>
      </c>
      <c r="AA272" s="17">
        <v>4.54</v>
      </c>
      <c r="AB272" s="17">
        <v>2.8</v>
      </c>
      <c r="AC272" s="17">
        <v>4.79</v>
      </c>
      <c r="AD272" s="17">
        <v>3.05</v>
      </c>
      <c r="AE272" s="32">
        <v>4517.13</v>
      </c>
      <c r="AF272" s="90">
        <v>2372182</v>
      </c>
      <c r="AG272" s="91">
        <v>4.6875000000000098</v>
      </c>
      <c r="AH272" s="92">
        <v>8331.596630062957</v>
      </c>
      <c r="AI272" s="17">
        <v>369.29445106937033</v>
      </c>
      <c r="AJ272" s="17">
        <v>249.5946059</v>
      </c>
      <c r="AK272" s="17">
        <v>290.22455219513768</v>
      </c>
      <c r="AL272" s="17">
        <v>516.62437080513769</v>
      </c>
      <c r="AM272" s="17">
        <v>207.63704999999999</v>
      </c>
      <c r="AN272" s="17">
        <v>113.42</v>
      </c>
      <c r="AO272" s="31">
        <v>4.7939999999999996</v>
      </c>
      <c r="AP272" s="17">
        <v>276.67</v>
      </c>
      <c r="AQ272" s="17">
        <v>227.67</v>
      </c>
      <c r="AR272" s="17">
        <v>160</v>
      </c>
      <c r="AS272" s="17">
        <v>15.04</v>
      </c>
      <c r="AT272" s="17">
        <v>650.96</v>
      </c>
      <c r="AU272" s="17">
        <v>7.99</v>
      </c>
      <c r="AV272" s="17">
        <v>15.61</v>
      </c>
      <c r="AW272" s="17">
        <v>7.89</v>
      </c>
      <c r="AX272" s="17">
        <v>46.67</v>
      </c>
      <c r="AY272" s="17">
        <v>92.5</v>
      </c>
      <c r="AZ272" s="17">
        <v>4.5999999999999996</v>
      </c>
      <c r="BA272" s="17">
        <v>1.98</v>
      </c>
      <c r="BB272" s="17">
        <v>24.8</v>
      </c>
      <c r="BC272" s="17">
        <v>63.33</v>
      </c>
      <c r="BD272" s="17">
        <v>46</v>
      </c>
      <c r="BE272" s="17">
        <v>63.36</v>
      </c>
      <c r="BF272" s="17">
        <v>142</v>
      </c>
      <c r="BG272" s="17">
        <v>34</v>
      </c>
      <c r="BH272" s="17">
        <v>17.96</v>
      </c>
      <c r="BI272" s="17">
        <v>31.45</v>
      </c>
      <c r="BJ272" s="17">
        <v>4.75</v>
      </c>
      <c r="BK272" s="17">
        <v>104.17</v>
      </c>
      <c r="BL272" s="17">
        <v>15.49</v>
      </c>
      <c r="BM272" s="17">
        <v>15.75</v>
      </c>
    </row>
    <row r="273" spans="2:65" x14ac:dyDescent="0.2">
      <c r="D273" t="s">
        <v>821</v>
      </c>
      <c r="E273" s="17">
        <v>13.734999999999999</v>
      </c>
      <c r="F273" s="17">
        <v>4.8250000000000002</v>
      </c>
      <c r="G273" s="17">
        <v>4.66</v>
      </c>
      <c r="H273" s="17">
        <v>1.45</v>
      </c>
      <c r="I273" s="17">
        <v>1.03</v>
      </c>
      <c r="J273" s="17">
        <v>2.2149999999999999</v>
      </c>
      <c r="K273" s="17">
        <v>1.7</v>
      </c>
      <c r="L273" s="17">
        <v>1.07</v>
      </c>
      <c r="M273" s="17">
        <v>3.99</v>
      </c>
      <c r="N273" s="17">
        <v>3.24</v>
      </c>
      <c r="O273" s="17">
        <v>0.59</v>
      </c>
      <c r="P273" s="17">
        <v>1.76</v>
      </c>
      <c r="Q273" s="17">
        <v>3.6850000000000001</v>
      </c>
      <c r="R273" s="17">
        <v>3.79</v>
      </c>
      <c r="S273" s="17">
        <v>4.5599999999999996</v>
      </c>
      <c r="T273" s="17">
        <v>2.4750000000000001</v>
      </c>
      <c r="U273" s="17">
        <v>4.3899999999999997</v>
      </c>
      <c r="V273" s="17">
        <v>1.27</v>
      </c>
      <c r="W273" s="17">
        <v>1.91</v>
      </c>
      <c r="X273" s="17">
        <v>1.82</v>
      </c>
      <c r="Y273" s="17">
        <v>19.835000000000001</v>
      </c>
      <c r="Z273" s="17">
        <v>4.9400000000000004</v>
      </c>
      <c r="AA273" s="17">
        <v>2.75</v>
      </c>
      <c r="AB273" s="17">
        <v>1.26</v>
      </c>
      <c r="AC273" s="17">
        <v>3.05</v>
      </c>
      <c r="AD273" s="17">
        <v>2.09</v>
      </c>
      <c r="AE273" s="32">
        <v>1192.71</v>
      </c>
      <c r="AF273" s="90">
        <v>382190.5</v>
      </c>
      <c r="AG273" s="91">
        <v>3.6350000000002582</v>
      </c>
      <c r="AH273" s="92">
        <v>1321.8409368077168</v>
      </c>
      <c r="AI273" s="17">
        <v>171.98905213976053</v>
      </c>
      <c r="AJ273" s="17">
        <v>95.685766245833349</v>
      </c>
      <c r="AK273" s="17">
        <v>73.337975299121879</v>
      </c>
      <c r="AL273" s="17">
        <v>166.04998117608608</v>
      </c>
      <c r="AM273" s="17">
        <v>188.07704999999999</v>
      </c>
      <c r="AN273" s="17">
        <v>55.465000000000003</v>
      </c>
      <c r="AO273" s="31">
        <v>3.1375000000000002</v>
      </c>
      <c r="AP273" s="17">
        <v>111.1</v>
      </c>
      <c r="AQ273" s="17">
        <v>116.83500000000001</v>
      </c>
      <c r="AR273" s="17">
        <v>102</v>
      </c>
      <c r="AS273" s="17">
        <v>9.7749999999999986</v>
      </c>
      <c r="AT273" s="17">
        <v>467.02499999999998</v>
      </c>
      <c r="AU273" s="17">
        <v>4.9800000000000004</v>
      </c>
      <c r="AV273" s="17">
        <v>10.995000000000001</v>
      </c>
      <c r="AW273" s="17">
        <v>4.2649999999999997</v>
      </c>
      <c r="AX273" s="17">
        <v>21</v>
      </c>
      <c r="AY273" s="17">
        <v>40</v>
      </c>
      <c r="AZ273" s="17">
        <v>2.2749999999999999</v>
      </c>
      <c r="BA273" s="17">
        <v>1.1000000000000001</v>
      </c>
      <c r="BB273" s="17">
        <v>14.234999999999999</v>
      </c>
      <c r="BC273" s="17">
        <v>32.909999999999997</v>
      </c>
      <c r="BD273" s="17">
        <v>26.009999999999998</v>
      </c>
      <c r="BE273" s="17">
        <v>33.064999999999998</v>
      </c>
      <c r="BF273" s="17">
        <v>83.724999999999994</v>
      </c>
      <c r="BG273" s="17">
        <v>9.99</v>
      </c>
      <c r="BH273" s="17">
        <v>11.5</v>
      </c>
      <c r="BI273" s="17">
        <v>16</v>
      </c>
      <c r="BJ273" s="17">
        <v>2.58</v>
      </c>
      <c r="BK273" s="17">
        <v>57.405000000000001</v>
      </c>
      <c r="BL273" s="17">
        <v>9.89</v>
      </c>
      <c r="BM273" s="17">
        <v>9.4849999999999994</v>
      </c>
    </row>
    <row r="274" spans="2:65" x14ac:dyDescent="0.2">
      <c r="D274" t="s">
        <v>822</v>
      </c>
      <c r="E274" s="17">
        <v>13.924961832061076</v>
      </c>
      <c r="F274" s="17">
        <v>4.8630152671755704</v>
      </c>
      <c r="G274" s="17">
        <v>4.7122137404580142</v>
      </c>
      <c r="H274" s="17">
        <v>1.5043129770992367</v>
      </c>
      <c r="I274" s="17">
        <v>1.0886641221374049</v>
      </c>
      <c r="J274" s="17">
        <v>2.2755343511450388</v>
      </c>
      <c r="K274" s="17">
        <v>1.7847709923664132</v>
      </c>
      <c r="L274" s="17">
        <v>1.1700381679389313</v>
      </c>
      <c r="M274" s="17">
        <v>4.0812595419847346</v>
      </c>
      <c r="N274" s="17">
        <v>3.3249618320610685</v>
      </c>
      <c r="O274" s="17">
        <v>0.59221374045801523</v>
      </c>
      <c r="P274" s="17">
        <v>1.752519083969464</v>
      </c>
      <c r="Q274" s="17">
        <v>3.7247709923664143</v>
      </c>
      <c r="R274" s="17">
        <v>3.7891603053435112</v>
      </c>
      <c r="S274" s="17">
        <v>4.6329389312977147</v>
      </c>
      <c r="T274" s="17">
        <v>2.6923664122137398</v>
      </c>
      <c r="U274" s="17">
        <v>4.3958396946564884</v>
      </c>
      <c r="V274" s="17">
        <v>1.31236641221374</v>
      </c>
      <c r="W274" s="17">
        <v>1.9808396946564895</v>
      </c>
      <c r="X274" s="17">
        <v>1.8926335877862592</v>
      </c>
      <c r="Y274" s="17">
        <v>20.186106870229008</v>
      </c>
      <c r="Z274" s="17">
        <v>5.0795038167938946</v>
      </c>
      <c r="AA274" s="17">
        <v>2.8248473282442772</v>
      </c>
      <c r="AB274" s="17">
        <v>1.3179770992366411</v>
      </c>
      <c r="AC274" s="17">
        <v>3.0303816793893135</v>
      </c>
      <c r="AD274" s="17">
        <v>2.0721755725190842</v>
      </c>
      <c r="AE274" s="32">
        <v>1331.3602671755723</v>
      </c>
      <c r="AF274" s="90">
        <v>443995.7938931298</v>
      </c>
      <c r="AG274" s="91">
        <v>3.6664700114683608</v>
      </c>
      <c r="AH274" s="92">
        <v>1528.5390906870907</v>
      </c>
      <c r="AI274" s="17">
        <v>177.82808545713021</v>
      </c>
      <c r="AJ274" s="17">
        <v>100.03217434561404</v>
      </c>
      <c r="AK274" s="17">
        <v>75.137572235927976</v>
      </c>
      <c r="AL274" s="17">
        <v>175.53501451864594</v>
      </c>
      <c r="AM274" s="17">
        <v>187.88128854961823</v>
      </c>
      <c r="AN274" s="17">
        <v>55.953702290076301</v>
      </c>
      <c r="AO274" s="31">
        <v>3.2310114503816783</v>
      </c>
      <c r="AP274" s="17">
        <v>114.19973282442747</v>
      </c>
      <c r="AQ274" s="17">
        <v>122.44992366412212</v>
      </c>
      <c r="AR274" s="17">
        <v>104.86713740458008</v>
      </c>
      <c r="AS274" s="17">
        <v>10.070305343511437</v>
      </c>
      <c r="AT274" s="17">
        <v>455.68137404580159</v>
      </c>
      <c r="AU274" s="17">
        <v>5.0314503816793863</v>
      </c>
      <c r="AV274" s="17">
        <v>11.270305343511421</v>
      </c>
      <c r="AW274" s="17">
        <v>4.3514503816793919</v>
      </c>
      <c r="AX274" s="17">
        <v>21.915381679389302</v>
      </c>
      <c r="AY274" s="17">
        <v>42.75885496183205</v>
      </c>
      <c r="AZ274" s="17">
        <v>2.3829770992366415</v>
      </c>
      <c r="BA274" s="17">
        <v>1.143664122137404</v>
      </c>
      <c r="BB274" s="17">
        <v>14.579351145038167</v>
      </c>
      <c r="BC274" s="17">
        <v>33.576068702290037</v>
      </c>
      <c r="BD274" s="17">
        <v>26.801603053435088</v>
      </c>
      <c r="BE274" s="17">
        <v>33.648969465648825</v>
      </c>
      <c r="BF274" s="17">
        <v>84.946068702290063</v>
      </c>
      <c r="BG274" s="17">
        <v>11.327776717557231</v>
      </c>
      <c r="BH274" s="17">
        <v>11.432786259541979</v>
      </c>
      <c r="BI274" s="17">
        <v>16.554809160305339</v>
      </c>
      <c r="BJ274" s="17">
        <v>2.7338167938931313</v>
      </c>
      <c r="BK274" s="17">
        <v>58.601679389312949</v>
      </c>
      <c r="BL274" s="17">
        <v>9.8843129770992295</v>
      </c>
      <c r="BM274" s="17">
        <v>9.4415267175572453</v>
      </c>
    </row>
    <row r="275" spans="2:65" x14ac:dyDescent="0.2">
      <c r="D275" t="s">
        <v>823</v>
      </c>
      <c r="E275" s="35">
        <v>2.1049357700981353</v>
      </c>
      <c r="F275" s="35">
        <v>0.69798757780484288</v>
      </c>
      <c r="G275" s="35">
        <v>0.53205707940894098</v>
      </c>
      <c r="H275" s="35">
        <v>0.41413819641676408</v>
      </c>
      <c r="I275" s="35">
        <v>0.15830559276344089</v>
      </c>
      <c r="J275" s="35">
        <v>0.42819981008816349</v>
      </c>
      <c r="K275" s="35">
        <v>0.45612450516585823</v>
      </c>
      <c r="L275" s="35">
        <v>0.29337186018099132</v>
      </c>
      <c r="M275" s="35">
        <v>0.61708337691569071</v>
      </c>
      <c r="N275" s="35">
        <v>0.78422265393917756</v>
      </c>
      <c r="O275" s="35">
        <v>0.11210825417153024</v>
      </c>
      <c r="P275" s="35">
        <v>0.25488587638243887</v>
      </c>
      <c r="Q275" s="35">
        <v>0.59022541398058925</v>
      </c>
      <c r="R275" s="35">
        <v>0.39413718398242459</v>
      </c>
      <c r="S275" s="35">
        <v>0.77361032748082603</v>
      </c>
      <c r="T275" s="35">
        <v>0.63349281967834126</v>
      </c>
      <c r="U275" s="35">
        <v>0.66995958380751564</v>
      </c>
      <c r="V275" s="35">
        <v>0.21612693893505941</v>
      </c>
      <c r="W275" s="35">
        <v>0.26020339279371174</v>
      </c>
      <c r="X275" s="35">
        <v>0.33599445137972234</v>
      </c>
      <c r="Y275" s="35">
        <v>1.9808994328959859</v>
      </c>
      <c r="Z275" s="35">
        <v>0.98163682895969784</v>
      </c>
      <c r="AA275" s="35">
        <v>0.41267440939911165</v>
      </c>
      <c r="AB275" s="35">
        <v>0.36313464915910421</v>
      </c>
      <c r="AC275" s="35">
        <v>0.45508351232269939</v>
      </c>
      <c r="AD275" s="35">
        <v>0.24056654015869003</v>
      </c>
      <c r="AE275" s="87">
        <v>610.08919058173728</v>
      </c>
      <c r="AF275" s="93">
        <v>231181.96925976567</v>
      </c>
      <c r="AG275" s="91">
        <v>0.30292936925168246</v>
      </c>
      <c r="AH275" s="94">
        <v>802.58345161912337</v>
      </c>
      <c r="AI275" s="35">
        <v>48.369093570730762</v>
      </c>
      <c r="AJ275" s="35">
        <v>31.133592464179817</v>
      </c>
      <c r="AK275" s="35">
        <v>26.615982080381254</v>
      </c>
      <c r="AL275" s="35">
        <v>45.195090551274077</v>
      </c>
      <c r="AM275" s="35">
        <v>6.4055672973832047</v>
      </c>
      <c r="AN275" s="35">
        <v>12.642915831535614</v>
      </c>
      <c r="AO275" s="36">
        <v>0.39295518041470201</v>
      </c>
      <c r="AP275" s="35">
        <v>33.499962273742035</v>
      </c>
      <c r="AQ275" s="35">
        <v>31.033116398520381</v>
      </c>
      <c r="AR275" s="35">
        <v>17.947560689019692</v>
      </c>
      <c r="AS275" s="35">
        <v>1.1591124487557616</v>
      </c>
      <c r="AT275" s="35">
        <v>57.05118336875303</v>
      </c>
      <c r="AU275" s="35">
        <v>0.89851313717821946</v>
      </c>
      <c r="AV275" s="35">
        <v>1.2962299822736385</v>
      </c>
      <c r="AW275" s="35">
        <v>0.53917081525865362</v>
      </c>
      <c r="AX275" s="35">
        <v>5.430150718621289</v>
      </c>
      <c r="AY275" s="35">
        <v>12.536003698235653</v>
      </c>
      <c r="AZ275" s="35">
        <v>0.59883244595138696</v>
      </c>
      <c r="BA275" s="35">
        <v>0.19931955554149369</v>
      </c>
      <c r="BB275" s="35">
        <v>3.0323172415227764</v>
      </c>
      <c r="BC275" s="35">
        <v>9.8371358809407194</v>
      </c>
      <c r="BD275" s="35">
        <v>7.2200105938932833</v>
      </c>
      <c r="BE275" s="35">
        <v>8.8267275716194487</v>
      </c>
      <c r="BF275" s="35">
        <v>16.396632264577566</v>
      </c>
      <c r="BG275" s="35">
        <v>5.9682886828029797</v>
      </c>
      <c r="BH275" s="35">
        <v>2.1163000551643916</v>
      </c>
      <c r="BI275" s="35">
        <v>4.5534508577999064</v>
      </c>
      <c r="BJ275" s="35">
        <v>0.56423475185050398</v>
      </c>
      <c r="BK275" s="35">
        <v>12.963550708709327</v>
      </c>
      <c r="BL275" s="35">
        <v>0.96910952991928379</v>
      </c>
      <c r="BM275" s="35">
        <v>2.0591165286583348</v>
      </c>
    </row>
    <row r="276" spans="2:65" x14ac:dyDescent="0.2">
      <c r="B276" s="12"/>
      <c r="C276" s="12"/>
      <c r="D276" t="s">
        <v>824</v>
      </c>
      <c r="E276" s="95">
        <v>0.15116276766028144</v>
      </c>
      <c r="F276" s="95">
        <v>0.14352979364801227</v>
      </c>
      <c r="G276" s="95">
        <v>0.11291021772650459</v>
      </c>
      <c r="H276" s="95">
        <v>0.27530055428714428</v>
      </c>
      <c r="I276" s="95">
        <v>0.14541270309582266</v>
      </c>
      <c r="J276" s="95">
        <v>0.18817549815176168</v>
      </c>
      <c r="K276" s="95">
        <v>0.25556472349490983</v>
      </c>
      <c r="L276" s="95">
        <v>0.25073700005682509</v>
      </c>
      <c r="M276" s="95">
        <v>0.15119924880239308</v>
      </c>
      <c r="N276" s="95">
        <v>0.23585914472078487</v>
      </c>
      <c r="O276" s="95">
        <v>0.18930370322854423</v>
      </c>
      <c r="P276" s="95">
        <v>0.14543971515854831</v>
      </c>
      <c r="Q276" s="95">
        <v>0.15845951742810593</v>
      </c>
      <c r="R276" s="95">
        <v>0.10401702546778199</v>
      </c>
      <c r="S276" s="95">
        <v>0.16698047156519136</v>
      </c>
      <c r="T276" s="95">
        <v>0.23529220124145939</v>
      </c>
      <c r="U276" s="95">
        <v>0.15240764685343455</v>
      </c>
      <c r="V276" s="95">
        <v>0.16468490577299205</v>
      </c>
      <c r="W276" s="95">
        <v>0.13136014665681228</v>
      </c>
      <c r="X276" s="95">
        <v>0.17752746942038694</v>
      </c>
      <c r="Y276" s="95">
        <v>9.8131821337846356E-2</v>
      </c>
      <c r="Z276" s="95">
        <v>0.19325447216206484</v>
      </c>
      <c r="AA276" s="95">
        <v>0.1460873319676361</v>
      </c>
      <c r="AB276" s="95">
        <v>0.27552424800812403</v>
      </c>
      <c r="AC276" s="95">
        <v>0.15017366142947658</v>
      </c>
      <c r="AD276" s="95">
        <v>0.11609370525791896</v>
      </c>
      <c r="AE276" s="95">
        <v>0.45824500371790211</v>
      </c>
      <c r="AF276" s="95">
        <v>0.52068504350609091</v>
      </c>
      <c r="AG276" s="95">
        <v>8.2621531965118747E-2</v>
      </c>
      <c r="AH276" s="95">
        <v>0.52506570261042884</v>
      </c>
      <c r="AI276" s="95">
        <v>0.27199918081776409</v>
      </c>
      <c r="AJ276" s="95">
        <v>0.31123578656415446</v>
      </c>
      <c r="AK276" s="95">
        <v>0.35422999823322066</v>
      </c>
      <c r="AL276" s="95">
        <v>0.25747051478708427</v>
      </c>
      <c r="AM276" s="95">
        <v>3.4093694730497531E-2</v>
      </c>
      <c r="AN276" s="95">
        <v>0.22595315973895627</v>
      </c>
      <c r="AO276" s="95">
        <v>0.12161986623980622</v>
      </c>
      <c r="AP276" s="95">
        <v>0.29334536469752887</v>
      </c>
      <c r="AQ276" s="95">
        <v>0.25343516328882038</v>
      </c>
      <c r="AR276" s="95">
        <v>0.17114571002141069</v>
      </c>
      <c r="AS276" s="95">
        <v>0.11510201619681852</v>
      </c>
      <c r="AT276" s="95">
        <v>0.12519972642774441</v>
      </c>
      <c r="AU276" s="95">
        <v>0.17857934969405695</v>
      </c>
      <c r="AV276" s="95">
        <v>0.11501285393477902</v>
      </c>
      <c r="AW276" s="95">
        <v>0.12390600098042871</v>
      </c>
      <c r="AX276" s="95">
        <v>0.24777805826344187</v>
      </c>
      <c r="AY276" s="95">
        <v>0.29317912533966822</v>
      </c>
      <c r="AZ276" s="95">
        <v>0.25129592984473742</v>
      </c>
      <c r="BA276" s="95">
        <v>0.17428154969921031</v>
      </c>
      <c r="BB276" s="95">
        <v>0.2079871189984181</v>
      </c>
      <c r="BC276" s="95">
        <v>0.29298057399643646</v>
      </c>
      <c r="BD276" s="95">
        <v>0.26938726685484266</v>
      </c>
      <c r="BE276" s="95">
        <v>0.26231791676801208</v>
      </c>
      <c r="BF276" s="95">
        <v>0.19302402706878333</v>
      </c>
      <c r="BG276" s="95">
        <v>0.52687202719599557</v>
      </c>
      <c r="BH276" s="95">
        <v>0.18510798742503343</v>
      </c>
      <c r="BI276" s="95">
        <v>0.27505305640840877</v>
      </c>
      <c r="BJ276" s="95">
        <v>0.20639084268957078</v>
      </c>
      <c r="BK276" s="95">
        <v>0.2212146621701333</v>
      </c>
      <c r="BL276" s="95">
        <v>9.8045208823779109E-2</v>
      </c>
      <c r="BM276" s="95">
        <v>0.21809147929743705</v>
      </c>
    </row>
  </sheetData>
  <autoFilter ref="A4:BM4" xr:uid="{00000000-0001-0000-0400-000000000000}">
    <sortState xmlns:xlrd2="http://schemas.microsoft.com/office/spreadsheetml/2017/richdata2" ref="A5:BM266">
      <sortCondition descending="1" ref="E4"/>
    </sortState>
  </autoFilter>
  <phoneticPr fontId="0" type="noConversion"/>
  <conditionalFormatting sqref="B269:D276">
    <cfRule type="cellIs" dxfId="122" priority="1" stopIfTrue="1" operator="equal">
      <formula>#REF!</formula>
    </cfRule>
  </conditionalFormatting>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C000"/>
  </sheetPr>
  <dimension ref="A1:K302"/>
  <sheetViews>
    <sheetView zoomScaleNormal="100" workbookViewId="0">
      <pane xSplit="4" ySplit="4" topLeftCell="E5" activePane="bottomRight" state="frozen"/>
      <selection pane="topRight" activeCell="E1" sqref="E1"/>
      <selection pane="bottomLeft" activeCell="A5" sqref="A5"/>
      <selection pane="bottomRight"/>
    </sheetView>
  </sheetViews>
  <sheetFormatPr defaultRowHeight="12.75" x14ac:dyDescent="0.2"/>
  <cols>
    <col min="1" max="1" width="12.140625" bestFit="1" customWidth="1"/>
    <col min="2" max="2" width="17.42578125" bestFit="1" customWidth="1"/>
    <col min="3" max="3" width="64" bestFit="1" customWidth="1"/>
    <col min="4" max="4" width="35.140625" bestFit="1" customWidth="1"/>
    <col min="5" max="5" width="12.140625" bestFit="1" customWidth="1"/>
    <col min="6" max="6" width="10" bestFit="1" customWidth="1"/>
    <col min="7" max="7" width="9.5703125" bestFit="1" customWidth="1"/>
    <col min="8" max="8" width="9.85546875" bestFit="1" customWidth="1"/>
    <col min="9" max="9" width="11.85546875" bestFit="1" customWidth="1"/>
    <col min="10" max="10" width="14" bestFit="1" customWidth="1"/>
    <col min="11" max="11" width="14.85546875" bestFit="1" customWidth="1"/>
  </cols>
  <sheetData>
    <row r="1" spans="1:11" x14ac:dyDescent="0.2">
      <c r="A1" s="18"/>
      <c r="B1" s="18"/>
      <c r="C1" s="18" t="s">
        <v>168</v>
      </c>
      <c r="D1" s="19" t="s">
        <v>903</v>
      </c>
      <c r="E1" s="18"/>
      <c r="F1" s="18"/>
      <c r="G1" s="18"/>
      <c r="H1" s="18"/>
      <c r="I1" s="18"/>
      <c r="J1" s="18"/>
      <c r="K1" s="18"/>
    </row>
    <row r="2" spans="1:11" x14ac:dyDescent="0.2">
      <c r="A2" s="18"/>
      <c r="B2" s="18"/>
      <c r="C2" s="18"/>
      <c r="D2" s="18"/>
      <c r="E2" s="20">
        <v>1</v>
      </c>
      <c r="F2" s="37">
        <v>0.1726</v>
      </c>
      <c r="G2" s="37">
        <v>0.309</v>
      </c>
      <c r="H2" s="37">
        <v>0.1021</v>
      </c>
      <c r="I2" s="37">
        <v>7.5399999999999995E-2</v>
      </c>
      <c r="J2" s="37">
        <v>4.4200000000000003E-2</v>
      </c>
      <c r="K2" s="37">
        <v>0.29670000000000002</v>
      </c>
    </row>
    <row r="3" spans="1:11" x14ac:dyDescent="0.2">
      <c r="A3" s="18"/>
      <c r="B3" s="18"/>
      <c r="C3" s="18"/>
      <c r="D3" s="18"/>
      <c r="E3" s="19" t="s">
        <v>169</v>
      </c>
      <c r="F3" s="19" t="s">
        <v>170</v>
      </c>
      <c r="G3" s="19"/>
      <c r="H3" s="19"/>
      <c r="I3" s="19" t="s">
        <v>171</v>
      </c>
      <c r="J3" s="19"/>
      <c r="K3" s="19" t="s">
        <v>172</v>
      </c>
    </row>
    <row r="4" spans="1:11" x14ac:dyDescent="0.2">
      <c r="A4" s="18" t="s">
        <v>173</v>
      </c>
      <c r="B4" s="18" t="s">
        <v>174</v>
      </c>
      <c r="C4" s="18" t="s">
        <v>175</v>
      </c>
      <c r="D4" s="18" t="s">
        <v>176</v>
      </c>
      <c r="E4" s="19" t="s">
        <v>177</v>
      </c>
      <c r="F4" s="19" t="s">
        <v>178</v>
      </c>
      <c r="G4" s="19" t="s">
        <v>179</v>
      </c>
      <c r="H4" s="19" t="s">
        <v>180</v>
      </c>
      <c r="I4" s="19" t="s">
        <v>181</v>
      </c>
      <c r="J4" s="19" t="s">
        <v>182</v>
      </c>
      <c r="K4" s="19" t="s">
        <v>183</v>
      </c>
    </row>
    <row r="5" spans="1:11" x14ac:dyDescent="0.2">
      <c r="A5" s="13"/>
      <c r="B5" s="12"/>
      <c r="C5" s="12"/>
      <c r="D5" s="12"/>
      <c r="E5" s="16"/>
      <c r="F5" s="16"/>
      <c r="G5" s="16"/>
      <c r="H5" s="16"/>
      <c r="I5" s="16"/>
      <c r="J5" s="16"/>
      <c r="K5" s="16"/>
    </row>
    <row r="6" spans="1:11" x14ac:dyDescent="0.2">
      <c r="A6" s="96">
        <v>111500100</v>
      </c>
      <c r="B6" s="14" t="s">
        <v>184</v>
      </c>
      <c r="C6" s="14" t="s">
        <v>185</v>
      </c>
      <c r="D6" s="97" t="s">
        <v>186</v>
      </c>
      <c r="E6" s="98">
        <v>82.5</v>
      </c>
      <c r="F6" s="98">
        <v>90.7</v>
      </c>
      <c r="G6" s="98">
        <v>58.5</v>
      </c>
      <c r="H6" s="98">
        <v>124.9</v>
      </c>
      <c r="I6" s="98">
        <v>88.6</v>
      </c>
      <c r="J6" s="98">
        <v>81.2</v>
      </c>
      <c r="K6" s="98">
        <v>86.8</v>
      </c>
    </row>
    <row r="7" spans="1:11" x14ac:dyDescent="0.2">
      <c r="A7" s="96">
        <v>112220125</v>
      </c>
      <c r="B7" s="14" t="s">
        <v>184</v>
      </c>
      <c r="C7" s="97" t="s">
        <v>187</v>
      </c>
      <c r="D7" s="97" t="s">
        <v>188</v>
      </c>
      <c r="E7" s="98">
        <v>94.3</v>
      </c>
      <c r="F7" s="98">
        <v>102</v>
      </c>
      <c r="G7" s="98">
        <v>80.099999999999994</v>
      </c>
      <c r="H7" s="98">
        <v>103.1</v>
      </c>
      <c r="I7" s="98">
        <v>96.5</v>
      </c>
      <c r="J7" s="98">
        <v>93.6</v>
      </c>
      <c r="K7" s="98">
        <v>101</v>
      </c>
    </row>
    <row r="8" spans="1:11" x14ac:dyDescent="0.2">
      <c r="A8" s="96">
        <v>113820200</v>
      </c>
      <c r="B8" s="14" t="s">
        <v>184</v>
      </c>
      <c r="C8" s="97" t="s">
        <v>189</v>
      </c>
      <c r="D8" s="97" t="s">
        <v>190</v>
      </c>
      <c r="E8" s="98">
        <v>93.6</v>
      </c>
      <c r="F8" s="98">
        <v>92.9</v>
      </c>
      <c r="G8" s="98">
        <v>83.7</v>
      </c>
      <c r="H8" s="98">
        <v>100.9</v>
      </c>
      <c r="I8" s="98">
        <v>96.8</v>
      </c>
      <c r="J8" s="98">
        <v>98.2</v>
      </c>
      <c r="K8" s="98">
        <v>100.4</v>
      </c>
    </row>
    <row r="9" spans="1:11" x14ac:dyDescent="0.2">
      <c r="A9" s="96">
        <v>119460235</v>
      </c>
      <c r="B9" s="14" t="s">
        <v>184</v>
      </c>
      <c r="C9" s="97" t="s">
        <v>191</v>
      </c>
      <c r="D9" s="97" t="s">
        <v>192</v>
      </c>
      <c r="E9" s="98">
        <v>84.1</v>
      </c>
      <c r="F9" s="98">
        <v>95.9</v>
      </c>
      <c r="G9" s="98">
        <v>62.5</v>
      </c>
      <c r="H9" s="98">
        <v>98.3</v>
      </c>
      <c r="I9" s="98">
        <v>88.4</v>
      </c>
      <c r="J9" s="98">
        <v>82.7</v>
      </c>
      <c r="K9" s="98">
        <v>94.1</v>
      </c>
    </row>
    <row r="10" spans="1:11" x14ac:dyDescent="0.2">
      <c r="A10" s="96">
        <v>120020250</v>
      </c>
      <c r="B10" s="14" t="s">
        <v>184</v>
      </c>
      <c r="C10" s="97" t="s">
        <v>193</v>
      </c>
      <c r="D10" s="97" t="s">
        <v>194</v>
      </c>
      <c r="E10" s="98">
        <v>90.6</v>
      </c>
      <c r="F10" s="98">
        <v>104</v>
      </c>
      <c r="G10" s="98">
        <v>71.5</v>
      </c>
      <c r="H10" s="98">
        <v>90</v>
      </c>
      <c r="I10" s="98">
        <v>91.7</v>
      </c>
      <c r="J10" s="98">
        <v>97.9</v>
      </c>
      <c r="K10" s="98">
        <v>101.7</v>
      </c>
    </row>
    <row r="11" spans="1:11" x14ac:dyDescent="0.2">
      <c r="A11" s="96">
        <v>122520300</v>
      </c>
      <c r="B11" s="14" t="s">
        <v>184</v>
      </c>
      <c r="C11" s="97" t="s">
        <v>195</v>
      </c>
      <c r="D11" s="97" t="s">
        <v>196</v>
      </c>
      <c r="E11" s="98">
        <v>84.5</v>
      </c>
      <c r="F11" s="98">
        <v>95.9</v>
      </c>
      <c r="G11" s="98">
        <v>66.900000000000006</v>
      </c>
      <c r="H11" s="98">
        <v>96.8</v>
      </c>
      <c r="I11" s="98">
        <v>92.7</v>
      </c>
      <c r="J11" s="98">
        <v>81.8</v>
      </c>
      <c r="K11" s="98">
        <v>90.3</v>
      </c>
    </row>
    <row r="12" spans="1:11" x14ac:dyDescent="0.2">
      <c r="A12" s="96">
        <v>126620500</v>
      </c>
      <c r="B12" s="14" t="s">
        <v>184</v>
      </c>
      <c r="C12" s="97" t="s">
        <v>197</v>
      </c>
      <c r="D12" s="97" t="s">
        <v>198</v>
      </c>
      <c r="E12" s="98">
        <v>88.7</v>
      </c>
      <c r="F12" s="98">
        <v>97</v>
      </c>
      <c r="G12" s="98">
        <v>69.3</v>
      </c>
      <c r="H12" s="98">
        <v>97.1</v>
      </c>
      <c r="I12" s="98">
        <v>88.5</v>
      </c>
      <c r="J12" s="98">
        <v>92.4</v>
      </c>
      <c r="K12" s="98">
        <v>100.8</v>
      </c>
    </row>
    <row r="13" spans="1:11" x14ac:dyDescent="0.2">
      <c r="A13" s="96">
        <v>133660600</v>
      </c>
      <c r="B13" s="14" t="s">
        <v>184</v>
      </c>
      <c r="C13" s="97" t="s">
        <v>199</v>
      </c>
      <c r="D13" s="97" t="s">
        <v>200</v>
      </c>
      <c r="E13" s="98">
        <v>85.9</v>
      </c>
      <c r="F13" s="98">
        <v>99</v>
      </c>
      <c r="G13" s="98">
        <v>63.3</v>
      </c>
      <c r="H13" s="98">
        <v>97.8</v>
      </c>
      <c r="I13" s="98">
        <v>90.7</v>
      </c>
      <c r="J13" s="98">
        <v>105.3</v>
      </c>
      <c r="K13" s="98">
        <v>93.5</v>
      </c>
    </row>
    <row r="14" spans="1:11" x14ac:dyDescent="0.2">
      <c r="A14" s="96">
        <v>133860700</v>
      </c>
      <c r="B14" s="14" t="s">
        <v>184</v>
      </c>
      <c r="C14" s="97" t="s">
        <v>201</v>
      </c>
      <c r="D14" s="97" t="s">
        <v>202</v>
      </c>
      <c r="E14" s="98">
        <v>87.7</v>
      </c>
      <c r="F14" s="98">
        <v>97.9</v>
      </c>
      <c r="G14" s="98">
        <v>75.2</v>
      </c>
      <c r="H14" s="98">
        <v>99.8</v>
      </c>
      <c r="I14" s="98">
        <v>91</v>
      </c>
      <c r="J14" s="98">
        <v>85.3</v>
      </c>
      <c r="K14" s="98">
        <v>90.2</v>
      </c>
    </row>
    <row r="15" spans="1:11" x14ac:dyDescent="0.2">
      <c r="A15" s="96">
        <v>211260100</v>
      </c>
      <c r="B15" s="14" t="s">
        <v>203</v>
      </c>
      <c r="C15" s="97" t="s">
        <v>204</v>
      </c>
      <c r="D15" s="97" t="s">
        <v>205</v>
      </c>
      <c r="E15" s="98">
        <v>127.5</v>
      </c>
      <c r="F15" s="98">
        <v>125.7</v>
      </c>
      <c r="G15" s="98">
        <v>138.5</v>
      </c>
      <c r="H15" s="98">
        <v>126.5</v>
      </c>
      <c r="I15" s="98">
        <v>111.9</v>
      </c>
      <c r="J15" s="98">
        <v>148.6</v>
      </c>
      <c r="K15" s="98">
        <v>118.2</v>
      </c>
    </row>
    <row r="16" spans="1:11" x14ac:dyDescent="0.2">
      <c r="A16" s="96">
        <v>221820300</v>
      </c>
      <c r="B16" s="14" t="s">
        <v>203</v>
      </c>
      <c r="C16" s="97" t="s">
        <v>206</v>
      </c>
      <c r="D16" s="97" t="s">
        <v>207</v>
      </c>
      <c r="E16" s="98">
        <v>126.6</v>
      </c>
      <c r="F16" s="98">
        <v>123.4</v>
      </c>
      <c r="G16" s="98">
        <v>107.8</v>
      </c>
      <c r="H16" s="98">
        <v>217.6</v>
      </c>
      <c r="I16" s="98">
        <v>113.6</v>
      </c>
      <c r="J16" s="98">
        <v>154.5</v>
      </c>
      <c r="K16" s="98">
        <v>116</v>
      </c>
    </row>
    <row r="17" spans="1:11" x14ac:dyDescent="0.2">
      <c r="A17" s="96">
        <v>227940400</v>
      </c>
      <c r="B17" s="14" t="s">
        <v>203</v>
      </c>
      <c r="C17" s="97" t="s">
        <v>208</v>
      </c>
      <c r="D17" s="97" t="s">
        <v>209</v>
      </c>
      <c r="E17" s="98">
        <v>129.5</v>
      </c>
      <c r="F17" s="98">
        <v>140.80000000000001</v>
      </c>
      <c r="G17" s="98">
        <v>142.69999999999999</v>
      </c>
      <c r="H17" s="98">
        <v>136.80000000000001</v>
      </c>
      <c r="I17" s="98">
        <v>114.6</v>
      </c>
      <c r="J17" s="98">
        <v>153.4</v>
      </c>
      <c r="K17" s="98">
        <v>106.9</v>
      </c>
    </row>
    <row r="18" spans="1:11" x14ac:dyDescent="0.2">
      <c r="A18" s="96">
        <v>288888550</v>
      </c>
      <c r="B18" s="14" t="s">
        <v>203</v>
      </c>
      <c r="C18" s="97" t="s">
        <v>825</v>
      </c>
      <c r="D18" s="97" t="s">
        <v>826</v>
      </c>
      <c r="E18" s="98">
        <v>127.1</v>
      </c>
      <c r="F18" s="98">
        <v>147.9</v>
      </c>
      <c r="G18" s="98">
        <v>122.5</v>
      </c>
      <c r="H18" s="98">
        <v>130.30000000000001</v>
      </c>
      <c r="I18" s="98">
        <v>99.8</v>
      </c>
      <c r="J18" s="98">
        <v>156.30000000000001</v>
      </c>
      <c r="K18" s="98">
        <v>121.2</v>
      </c>
    </row>
    <row r="19" spans="1:11" x14ac:dyDescent="0.2">
      <c r="A19" s="96">
        <v>422380300</v>
      </c>
      <c r="B19" s="14" t="s">
        <v>210</v>
      </c>
      <c r="C19" s="14" t="s">
        <v>211</v>
      </c>
      <c r="D19" s="97" t="s">
        <v>212</v>
      </c>
      <c r="E19" s="98">
        <v>114.4</v>
      </c>
      <c r="F19" s="98">
        <v>111</v>
      </c>
      <c r="G19" s="98">
        <v>129.19999999999999</v>
      </c>
      <c r="H19" s="98">
        <v>93.1</v>
      </c>
      <c r="I19" s="98">
        <v>107.7</v>
      </c>
      <c r="J19" s="98">
        <v>110</v>
      </c>
      <c r="K19" s="98">
        <v>110.8</v>
      </c>
    </row>
    <row r="20" spans="1:11" x14ac:dyDescent="0.2">
      <c r="A20" s="96">
        <v>429420150</v>
      </c>
      <c r="B20" s="14" t="s">
        <v>210</v>
      </c>
      <c r="C20" s="97" t="s">
        <v>213</v>
      </c>
      <c r="D20" s="97" t="s">
        <v>214</v>
      </c>
      <c r="E20" s="98">
        <v>92.7</v>
      </c>
      <c r="F20" s="98">
        <v>94.2</v>
      </c>
      <c r="G20" s="98">
        <v>98.5</v>
      </c>
      <c r="H20" s="98">
        <v>87.9</v>
      </c>
      <c r="I20" s="98">
        <v>97</v>
      </c>
      <c r="J20" s="98">
        <v>90.7</v>
      </c>
      <c r="K20" s="98">
        <v>86.6</v>
      </c>
    </row>
    <row r="21" spans="1:11" x14ac:dyDescent="0.2">
      <c r="A21" s="96">
        <v>429420400</v>
      </c>
      <c r="B21" s="14" t="s">
        <v>210</v>
      </c>
      <c r="C21" s="97" t="s">
        <v>213</v>
      </c>
      <c r="D21" s="97" t="s">
        <v>215</v>
      </c>
      <c r="E21" s="98">
        <v>135.5</v>
      </c>
      <c r="F21" s="98">
        <v>120.6</v>
      </c>
      <c r="G21" s="98">
        <v>187.6</v>
      </c>
      <c r="H21" s="98">
        <v>90.2</v>
      </c>
      <c r="I21" s="98">
        <v>86.1</v>
      </c>
      <c r="J21" s="98">
        <v>99.1</v>
      </c>
      <c r="K21" s="98">
        <v>123.6</v>
      </c>
    </row>
    <row r="22" spans="1:11" x14ac:dyDescent="0.2">
      <c r="A22" s="96">
        <v>438060600</v>
      </c>
      <c r="B22" s="14" t="s">
        <v>210</v>
      </c>
      <c r="C22" s="14" t="s">
        <v>216</v>
      </c>
      <c r="D22" s="97" t="s">
        <v>217</v>
      </c>
      <c r="E22" s="98">
        <v>104.4</v>
      </c>
      <c r="F22" s="98">
        <v>100.3</v>
      </c>
      <c r="G22" s="98">
        <v>116</v>
      </c>
      <c r="H22" s="98">
        <v>104.9</v>
      </c>
      <c r="I22" s="98">
        <v>104.7</v>
      </c>
      <c r="J22" s="98">
        <v>95.2</v>
      </c>
      <c r="K22" s="98">
        <v>95.8</v>
      </c>
    </row>
    <row r="23" spans="1:11" x14ac:dyDescent="0.2">
      <c r="A23" s="96">
        <v>438060750</v>
      </c>
      <c r="B23" s="14" t="s">
        <v>210</v>
      </c>
      <c r="C23" s="97" t="s">
        <v>216</v>
      </c>
      <c r="D23" s="97" t="s">
        <v>218</v>
      </c>
      <c r="E23" s="98">
        <v>96.1</v>
      </c>
      <c r="F23" s="98">
        <v>92.5</v>
      </c>
      <c r="G23" s="98">
        <v>94.1</v>
      </c>
      <c r="H23" s="98">
        <v>130.1</v>
      </c>
      <c r="I23" s="98">
        <v>92.9</v>
      </c>
      <c r="J23" s="98">
        <v>82.6</v>
      </c>
      <c r="K23" s="98">
        <v>91.4</v>
      </c>
    </row>
    <row r="24" spans="1:11" x14ac:dyDescent="0.2">
      <c r="A24" s="96">
        <v>439150650</v>
      </c>
      <c r="B24" s="14" t="s">
        <v>210</v>
      </c>
      <c r="C24" s="97" t="s">
        <v>219</v>
      </c>
      <c r="D24" s="97" t="s">
        <v>220</v>
      </c>
      <c r="E24" s="98">
        <v>114</v>
      </c>
      <c r="F24" s="98">
        <v>103.6</v>
      </c>
      <c r="G24" s="98">
        <v>132.19999999999999</v>
      </c>
      <c r="H24" s="98">
        <v>93.9</v>
      </c>
      <c r="I24" s="98">
        <v>101.6</v>
      </c>
      <c r="J24" s="98">
        <v>99.2</v>
      </c>
      <c r="K24" s="98">
        <v>113.3</v>
      </c>
    </row>
    <row r="25" spans="1:11" x14ac:dyDescent="0.2">
      <c r="A25" s="96">
        <v>446060850</v>
      </c>
      <c r="B25" s="14" t="s">
        <v>210</v>
      </c>
      <c r="C25" s="14" t="s">
        <v>221</v>
      </c>
      <c r="D25" s="97" t="s">
        <v>222</v>
      </c>
      <c r="E25" s="98">
        <v>102.2</v>
      </c>
      <c r="F25" s="98">
        <v>102.1</v>
      </c>
      <c r="G25" s="98">
        <v>103</v>
      </c>
      <c r="H25" s="98">
        <v>100.5</v>
      </c>
      <c r="I25" s="98">
        <v>102.2</v>
      </c>
      <c r="J25" s="98">
        <v>103</v>
      </c>
      <c r="K25" s="98">
        <v>101.8</v>
      </c>
    </row>
    <row r="26" spans="1:11" x14ac:dyDescent="0.2">
      <c r="A26" s="96">
        <v>449740900</v>
      </c>
      <c r="B26" s="14" t="s">
        <v>210</v>
      </c>
      <c r="C26" s="97" t="s">
        <v>223</v>
      </c>
      <c r="D26" s="97" t="s">
        <v>224</v>
      </c>
      <c r="E26" s="98">
        <v>98.4</v>
      </c>
      <c r="F26" s="98">
        <v>101.4</v>
      </c>
      <c r="G26" s="98">
        <v>85.6</v>
      </c>
      <c r="H26" s="98">
        <v>113.4</v>
      </c>
      <c r="I26" s="98">
        <v>98.6</v>
      </c>
      <c r="J26" s="98">
        <v>107</v>
      </c>
      <c r="K26" s="98">
        <v>103.5</v>
      </c>
    </row>
    <row r="27" spans="1:11" x14ac:dyDescent="0.2">
      <c r="A27" s="96">
        <v>522220300</v>
      </c>
      <c r="B27" s="14" t="s">
        <v>225</v>
      </c>
      <c r="C27" s="97" t="s">
        <v>226</v>
      </c>
      <c r="D27" s="97" t="s">
        <v>227</v>
      </c>
      <c r="E27" s="98">
        <v>87.5</v>
      </c>
      <c r="F27" s="98">
        <v>93.2</v>
      </c>
      <c r="G27" s="98">
        <v>73.400000000000006</v>
      </c>
      <c r="H27" s="98">
        <v>94</v>
      </c>
      <c r="I27" s="98">
        <v>99.6</v>
      </c>
      <c r="J27" s="98">
        <v>78</v>
      </c>
      <c r="K27" s="98">
        <v>95</v>
      </c>
    </row>
    <row r="28" spans="1:11" x14ac:dyDescent="0.2">
      <c r="A28" s="96">
        <v>526300500</v>
      </c>
      <c r="B28" s="14" t="s">
        <v>225</v>
      </c>
      <c r="C28" s="97" t="s">
        <v>228</v>
      </c>
      <c r="D28" s="97" t="s">
        <v>229</v>
      </c>
      <c r="E28" s="98">
        <v>96</v>
      </c>
      <c r="F28" s="98">
        <v>95.5</v>
      </c>
      <c r="G28" s="98">
        <v>87.9</v>
      </c>
      <c r="H28" s="98">
        <v>97.8</v>
      </c>
      <c r="I28" s="98">
        <v>81.8</v>
      </c>
      <c r="J28" s="98">
        <v>89</v>
      </c>
      <c r="K28" s="98">
        <v>108.9</v>
      </c>
    </row>
    <row r="29" spans="1:11" x14ac:dyDescent="0.2">
      <c r="A29" s="96">
        <v>527860600</v>
      </c>
      <c r="B29" s="14" t="s">
        <v>225</v>
      </c>
      <c r="C29" s="97" t="s">
        <v>230</v>
      </c>
      <c r="D29" s="97" t="s">
        <v>231</v>
      </c>
      <c r="E29" s="98">
        <v>90.5</v>
      </c>
      <c r="F29" s="98">
        <v>94.4</v>
      </c>
      <c r="G29" s="98">
        <v>71.8</v>
      </c>
      <c r="H29" s="98">
        <v>90.3</v>
      </c>
      <c r="I29" s="98">
        <v>90.1</v>
      </c>
      <c r="J29" s="98">
        <v>82.6</v>
      </c>
      <c r="K29" s="98">
        <v>108.9</v>
      </c>
    </row>
    <row r="30" spans="1:11" x14ac:dyDescent="0.2">
      <c r="A30" s="96">
        <v>530780125</v>
      </c>
      <c r="B30" s="14" t="s">
        <v>225</v>
      </c>
      <c r="C30" s="97" t="s">
        <v>232</v>
      </c>
      <c r="D30" s="97" t="s">
        <v>233</v>
      </c>
      <c r="E30" s="98">
        <v>83.4</v>
      </c>
      <c r="F30" s="98">
        <v>86.8</v>
      </c>
      <c r="G30" s="98">
        <v>73.900000000000006</v>
      </c>
      <c r="H30" s="98">
        <v>90.4</v>
      </c>
      <c r="I30" s="98">
        <v>90.9</v>
      </c>
      <c r="J30" s="98">
        <v>87.1</v>
      </c>
      <c r="K30" s="98">
        <v>86.4</v>
      </c>
    </row>
    <row r="31" spans="1:11" x14ac:dyDescent="0.2">
      <c r="A31" s="96">
        <v>530780700</v>
      </c>
      <c r="B31" s="14" t="s">
        <v>225</v>
      </c>
      <c r="C31" s="97" t="s">
        <v>232</v>
      </c>
      <c r="D31" s="97" t="s">
        <v>234</v>
      </c>
      <c r="E31" s="98">
        <v>95.7</v>
      </c>
      <c r="F31" s="98">
        <v>92.8</v>
      </c>
      <c r="G31" s="98">
        <v>86.6</v>
      </c>
      <c r="H31" s="98">
        <v>96.8</v>
      </c>
      <c r="I31" s="98">
        <v>97.1</v>
      </c>
      <c r="J31" s="98">
        <v>83</v>
      </c>
      <c r="K31" s="98">
        <v>108.1</v>
      </c>
    </row>
    <row r="32" spans="1:11" x14ac:dyDescent="0.2">
      <c r="A32" s="96">
        <v>611244620</v>
      </c>
      <c r="B32" s="14" t="s">
        <v>235</v>
      </c>
      <c r="C32" s="97" t="s">
        <v>236</v>
      </c>
      <c r="D32" s="97" t="s">
        <v>237</v>
      </c>
      <c r="E32" s="98">
        <v>154.19999999999999</v>
      </c>
      <c r="F32" s="98">
        <v>112.9</v>
      </c>
      <c r="G32" s="98">
        <v>254.4</v>
      </c>
      <c r="H32" s="98">
        <v>87.9</v>
      </c>
      <c r="I32" s="98">
        <v>130.80000000000001</v>
      </c>
      <c r="J32" s="98">
        <v>103</v>
      </c>
      <c r="K32" s="98">
        <v>110.3</v>
      </c>
    </row>
    <row r="33" spans="1:11" x14ac:dyDescent="0.2">
      <c r="A33" s="96">
        <v>612540100</v>
      </c>
      <c r="B33" s="14" t="s">
        <v>235</v>
      </c>
      <c r="C33" s="97" t="s">
        <v>827</v>
      </c>
      <c r="D33" s="97" t="s">
        <v>828</v>
      </c>
      <c r="E33" s="98">
        <v>106.6</v>
      </c>
      <c r="F33" s="98">
        <v>102</v>
      </c>
      <c r="G33" s="98">
        <v>91.4</v>
      </c>
      <c r="H33" s="98">
        <v>166.3</v>
      </c>
      <c r="I33" s="98">
        <v>118.9</v>
      </c>
      <c r="J33" s="98">
        <v>105.1</v>
      </c>
      <c r="K33" s="98">
        <v>101.7</v>
      </c>
    </row>
    <row r="34" spans="1:11" x14ac:dyDescent="0.2">
      <c r="A34" s="96">
        <v>631084500</v>
      </c>
      <c r="B34" s="14" t="s">
        <v>235</v>
      </c>
      <c r="C34" s="97" t="s">
        <v>238</v>
      </c>
      <c r="D34" s="97" t="s">
        <v>239</v>
      </c>
      <c r="E34" s="98">
        <v>150.80000000000001</v>
      </c>
      <c r="F34" s="98">
        <v>112.7</v>
      </c>
      <c r="G34" s="98">
        <v>232.5</v>
      </c>
      <c r="H34" s="98">
        <v>107.6</v>
      </c>
      <c r="I34" s="98">
        <v>126.5</v>
      </c>
      <c r="J34" s="98">
        <v>111.8</v>
      </c>
      <c r="K34" s="98">
        <v>114.7</v>
      </c>
    </row>
    <row r="35" spans="1:11" x14ac:dyDescent="0.2">
      <c r="A35" s="96">
        <v>633700540</v>
      </c>
      <c r="B35" s="14" t="s">
        <v>235</v>
      </c>
      <c r="C35" s="97" t="s">
        <v>829</v>
      </c>
      <c r="D35" s="97" t="s">
        <v>830</v>
      </c>
      <c r="E35" s="98">
        <v>120.3</v>
      </c>
      <c r="F35" s="98">
        <v>108.4</v>
      </c>
      <c r="G35" s="98">
        <v>142.69999999999999</v>
      </c>
      <c r="H35" s="98">
        <v>141.9</v>
      </c>
      <c r="I35" s="98">
        <v>131.6</v>
      </c>
      <c r="J35" s="98">
        <v>91</v>
      </c>
      <c r="K35" s="98">
        <v>97.8</v>
      </c>
    </row>
    <row r="36" spans="1:11" x14ac:dyDescent="0.2">
      <c r="A36" s="96">
        <v>636084600</v>
      </c>
      <c r="B36" s="14" t="s">
        <v>235</v>
      </c>
      <c r="C36" s="97" t="s">
        <v>876</v>
      </c>
      <c r="D36" s="97" t="s">
        <v>240</v>
      </c>
      <c r="E36" s="98">
        <v>154.19999999999999</v>
      </c>
      <c r="F36" s="98">
        <v>129.19999999999999</v>
      </c>
      <c r="G36" s="98">
        <v>216</v>
      </c>
      <c r="H36" s="98">
        <v>132.1</v>
      </c>
      <c r="I36" s="98">
        <v>140</v>
      </c>
      <c r="J36" s="98">
        <v>124.9</v>
      </c>
      <c r="K36" s="98">
        <v>119.9</v>
      </c>
    </row>
    <row r="37" spans="1:11" x14ac:dyDescent="0.2">
      <c r="A37" s="96">
        <v>640900720</v>
      </c>
      <c r="B37" s="14" t="s">
        <v>235</v>
      </c>
      <c r="C37" s="97" t="s">
        <v>877</v>
      </c>
      <c r="D37" s="97" t="s">
        <v>241</v>
      </c>
      <c r="E37" s="98">
        <v>120.6</v>
      </c>
      <c r="F37" s="98">
        <v>106.2</v>
      </c>
      <c r="G37" s="98">
        <v>142.4</v>
      </c>
      <c r="H37" s="98">
        <v>107.1</v>
      </c>
      <c r="I37" s="98">
        <v>129</v>
      </c>
      <c r="J37" s="98">
        <v>116.9</v>
      </c>
      <c r="K37" s="98">
        <v>109.4</v>
      </c>
    </row>
    <row r="38" spans="1:11" x14ac:dyDescent="0.2">
      <c r="A38" s="96">
        <v>641740760</v>
      </c>
      <c r="B38" s="14" t="s">
        <v>235</v>
      </c>
      <c r="C38" s="97" t="s">
        <v>242</v>
      </c>
      <c r="D38" s="97" t="s">
        <v>243</v>
      </c>
      <c r="E38" s="98">
        <v>146.6</v>
      </c>
      <c r="F38" s="98">
        <v>113</v>
      </c>
      <c r="G38" s="98">
        <v>218.8</v>
      </c>
      <c r="H38" s="98">
        <v>119.8</v>
      </c>
      <c r="I38" s="98">
        <v>131.6</v>
      </c>
      <c r="J38" s="98">
        <v>108</v>
      </c>
      <c r="K38" s="98">
        <v>109.9</v>
      </c>
    </row>
    <row r="39" spans="1:11" x14ac:dyDescent="0.2">
      <c r="A39" s="96">
        <v>641884800</v>
      </c>
      <c r="B39" s="14" t="s">
        <v>235</v>
      </c>
      <c r="C39" s="97" t="s">
        <v>876</v>
      </c>
      <c r="D39" s="97" t="s">
        <v>244</v>
      </c>
      <c r="E39" s="98">
        <v>193.8</v>
      </c>
      <c r="F39" s="98">
        <v>129.9</v>
      </c>
      <c r="G39" s="98">
        <v>338.1</v>
      </c>
      <c r="H39" s="98">
        <v>134.1</v>
      </c>
      <c r="I39" s="98">
        <v>143.19999999999999</v>
      </c>
      <c r="J39" s="98">
        <v>126.7</v>
      </c>
      <c r="K39" s="98">
        <v>124</v>
      </c>
    </row>
    <row r="40" spans="1:11" x14ac:dyDescent="0.2">
      <c r="A40" s="96">
        <v>644700900</v>
      </c>
      <c r="B40" s="14" t="s">
        <v>235</v>
      </c>
      <c r="C40" s="97" t="s">
        <v>245</v>
      </c>
      <c r="D40" s="97" t="s">
        <v>246</v>
      </c>
      <c r="E40" s="98">
        <v>119.7</v>
      </c>
      <c r="F40" s="98">
        <v>116.6</v>
      </c>
      <c r="G40" s="98">
        <v>132.19999999999999</v>
      </c>
      <c r="H40" s="98">
        <v>143.6</v>
      </c>
      <c r="I40" s="98">
        <v>129.9</v>
      </c>
      <c r="J40" s="98">
        <v>101.1</v>
      </c>
      <c r="K40" s="98">
        <v>100.5</v>
      </c>
    </row>
    <row r="41" spans="1:11" x14ac:dyDescent="0.2">
      <c r="A41" s="96">
        <v>817820200</v>
      </c>
      <c r="B41" s="14" t="s">
        <v>247</v>
      </c>
      <c r="C41" s="97" t="s">
        <v>248</v>
      </c>
      <c r="D41" s="97" t="s">
        <v>249</v>
      </c>
      <c r="E41" s="98">
        <v>106.5</v>
      </c>
      <c r="F41" s="98">
        <v>99.7</v>
      </c>
      <c r="G41" s="98">
        <v>113</v>
      </c>
      <c r="H41" s="98">
        <v>101.2</v>
      </c>
      <c r="I41" s="98">
        <v>102.4</v>
      </c>
      <c r="J41" s="98">
        <v>101.3</v>
      </c>
      <c r="K41" s="98">
        <v>107.2</v>
      </c>
    </row>
    <row r="42" spans="1:11" x14ac:dyDescent="0.2">
      <c r="A42" s="96">
        <v>819740300</v>
      </c>
      <c r="B42" s="14" t="s">
        <v>247</v>
      </c>
      <c r="C42" s="97" t="s">
        <v>250</v>
      </c>
      <c r="D42" s="97" t="s">
        <v>251</v>
      </c>
      <c r="E42" s="98">
        <v>112.5</v>
      </c>
      <c r="F42" s="98">
        <v>94.5</v>
      </c>
      <c r="G42" s="98">
        <v>136.9</v>
      </c>
      <c r="H42" s="98">
        <v>82</v>
      </c>
      <c r="I42" s="98">
        <v>110.5</v>
      </c>
      <c r="J42" s="98">
        <v>101</v>
      </c>
      <c r="K42" s="98">
        <v>110.4</v>
      </c>
    </row>
    <row r="43" spans="1:11" x14ac:dyDescent="0.2">
      <c r="A43" s="96">
        <v>819740351</v>
      </c>
      <c r="B43" s="14" t="s">
        <v>247</v>
      </c>
      <c r="C43" s="97" t="s">
        <v>250</v>
      </c>
      <c r="D43" s="97" t="s">
        <v>252</v>
      </c>
      <c r="E43" s="98">
        <v>108.4</v>
      </c>
      <c r="F43" s="98">
        <v>89.1</v>
      </c>
      <c r="G43" s="98">
        <v>140.30000000000001</v>
      </c>
      <c r="H43" s="98">
        <v>78</v>
      </c>
      <c r="I43" s="98">
        <v>105.8</v>
      </c>
      <c r="J43" s="98">
        <v>93.5</v>
      </c>
      <c r="K43" s="98">
        <v>99.9</v>
      </c>
    </row>
    <row r="44" spans="1:11" x14ac:dyDescent="0.2">
      <c r="A44" s="96">
        <v>824300500</v>
      </c>
      <c r="B44" s="14" t="s">
        <v>247</v>
      </c>
      <c r="C44" s="97" t="s">
        <v>253</v>
      </c>
      <c r="D44" s="97" t="s">
        <v>254</v>
      </c>
      <c r="E44" s="98">
        <v>98.9</v>
      </c>
      <c r="F44" s="98">
        <v>106.9</v>
      </c>
      <c r="G44" s="98">
        <v>96.3</v>
      </c>
      <c r="H44" s="98">
        <v>87.1</v>
      </c>
      <c r="I44" s="98">
        <v>108.6</v>
      </c>
      <c r="J44" s="98">
        <v>102.9</v>
      </c>
      <c r="K44" s="98">
        <v>98</v>
      </c>
    </row>
    <row r="45" spans="1:11" x14ac:dyDescent="0.2">
      <c r="A45" s="96">
        <v>839380800</v>
      </c>
      <c r="B45" s="14" t="s">
        <v>247</v>
      </c>
      <c r="C45" s="97" t="s">
        <v>255</v>
      </c>
      <c r="D45" s="97" t="s">
        <v>256</v>
      </c>
      <c r="E45" s="98">
        <v>94</v>
      </c>
      <c r="F45" s="98">
        <v>98.9</v>
      </c>
      <c r="G45" s="98">
        <v>89.5</v>
      </c>
      <c r="H45" s="98">
        <v>95</v>
      </c>
      <c r="I45" s="98">
        <v>101.4</v>
      </c>
      <c r="J45" s="98">
        <v>88.4</v>
      </c>
      <c r="K45" s="98">
        <v>94.5</v>
      </c>
    </row>
    <row r="46" spans="1:11" x14ac:dyDescent="0.2">
      <c r="A46" s="96">
        <v>914860800</v>
      </c>
      <c r="B46" s="14" t="s">
        <v>257</v>
      </c>
      <c r="C46" s="97" t="s">
        <v>258</v>
      </c>
      <c r="D46" s="97" t="s">
        <v>259</v>
      </c>
      <c r="E46" s="98">
        <v>137.19999999999999</v>
      </c>
      <c r="F46" s="98">
        <v>109.7</v>
      </c>
      <c r="G46" s="98">
        <v>175.7</v>
      </c>
      <c r="H46" s="98">
        <v>133.1</v>
      </c>
      <c r="I46" s="98">
        <v>117.3</v>
      </c>
      <c r="J46" s="98">
        <v>113.8</v>
      </c>
      <c r="K46" s="98">
        <v>122.9</v>
      </c>
    </row>
    <row r="47" spans="1:11" x14ac:dyDescent="0.2">
      <c r="A47" s="96">
        <v>925540400</v>
      </c>
      <c r="B47" s="14" t="s">
        <v>257</v>
      </c>
      <c r="C47" s="97" t="s">
        <v>260</v>
      </c>
      <c r="D47" s="97" t="s">
        <v>261</v>
      </c>
      <c r="E47" s="98">
        <v>110.1</v>
      </c>
      <c r="F47" s="98">
        <v>106.6</v>
      </c>
      <c r="G47" s="98">
        <v>104.6</v>
      </c>
      <c r="H47" s="98">
        <v>125.3</v>
      </c>
      <c r="I47" s="98">
        <v>106</v>
      </c>
      <c r="J47" s="98">
        <v>103.8</v>
      </c>
      <c r="K47" s="98">
        <v>114.6</v>
      </c>
    </row>
    <row r="48" spans="1:11" x14ac:dyDescent="0.2">
      <c r="A48" s="96">
        <v>935300620</v>
      </c>
      <c r="B48" s="14" t="s">
        <v>257</v>
      </c>
      <c r="C48" s="97" t="s">
        <v>262</v>
      </c>
      <c r="D48" s="97" t="s">
        <v>263</v>
      </c>
      <c r="E48" s="98">
        <v>118.6</v>
      </c>
      <c r="F48" s="98">
        <v>105.5</v>
      </c>
      <c r="G48" s="98">
        <v>124</v>
      </c>
      <c r="H48" s="98">
        <v>136.80000000000001</v>
      </c>
      <c r="I48" s="98">
        <v>108.3</v>
      </c>
      <c r="J48" s="98">
        <v>109.6</v>
      </c>
      <c r="K48" s="98">
        <v>118.3</v>
      </c>
    </row>
    <row r="49" spans="1:11" x14ac:dyDescent="0.2">
      <c r="A49" s="96">
        <v>1020100500</v>
      </c>
      <c r="B49" s="14" t="s">
        <v>264</v>
      </c>
      <c r="C49" s="97" t="s">
        <v>265</v>
      </c>
      <c r="D49" s="97" t="s">
        <v>266</v>
      </c>
      <c r="E49" s="98">
        <v>104.7</v>
      </c>
      <c r="F49" s="98">
        <v>113.5</v>
      </c>
      <c r="G49" s="98">
        <v>95.7</v>
      </c>
      <c r="H49" s="98">
        <v>103.7</v>
      </c>
      <c r="I49" s="98">
        <v>102.3</v>
      </c>
      <c r="J49" s="98">
        <v>93.9</v>
      </c>
      <c r="K49" s="98">
        <v>111.4</v>
      </c>
    </row>
    <row r="50" spans="1:11" x14ac:dyDescent="0.2">
      <c r="A50" s="96">
        <v>1041540600</v>
      </c>
      <c r="B50" s="14" t="s">
        <v>264</v>
      </c>
      <c r="C50" s="97" t="s">
        <v>831</v>
      </c>
      <c r="D50" s="97" t="s">
        <v>832</v>
      </c>
      <c r="E50" s="98">
        <v>104.3</v>
      </c>
      <c r="F50" s="98">
        <v>109.9</v>
      </c>
      <c r="G50" s="98">
        <v>103.4</v>
      </c>
      <c r="H50" s="98">
        <v>96.8</v>
      </c>
      <c r="I50" s="98">
        <v>110.4</v>
      </c>
      <c r="J50" s="98">
        <v>99.8</v>
      </c>
      <c r="K50" s="98">
        <v>103.8</v>
      </c>
    </row>
    <row r="51" spans="1:11" x14ac:dyDescent="0.2">
      <c r="A51" s="96">
        <v>1048864800</v>
      </c>
      <c r="B51" s="14" t="s">
        <v>264</v>
      </c>
      <c r="C51" s="97" t="s">
        <v>267</v>
      </c>
      <c r="D51" s="97" t="s">
        <v>268</v>
      </c>
      <c r="E51" s="98">
        <v>111.2</v>
      </c>
      <c r="F51" s="98">
        <v>115</v>
      </c>
      <c r="G51" s="98">
        <v>113.8</v>
      </c>
      <c r="H51" s="98">
        <v>87</v>
      </c>
      <c r="I51" s="98">
        <v>118.1</v>
      </c>
      <c r="J51" s="98">
        <v>115.3</v>
      </c>
      <c r="K51" s="98">
        <v>112.4</v>
      </c>
    </row>
    <row r="52" spans="1:11" x14ac:dyDescent="0.2">
      <c r="A52" s="96">
        <v>1147894750</v>
      </c>
      <c r="B52" s="14" t="s">
        <v>269</v>
      </c>
      <c r="C52" s="97" t="s">
        <v>270</v>
      </c>
      <c r="D52" s="14" t="s">
        <v>271</v>
      </c>
      <c r="E52" s="98">
        <v>160.30000000000001</v>
      </c>
      <c r="F52" s="98">
        <v>111.2</v>
      </c>
      <c r="G52" s="98">
        <v>264</v>
      </c>
      <c r="H52" s="98">
        <v>111.1</v>
      </c>
      <c r="I52" s="98">
        <v>104.2</v>
      </c>
      <c r="J52" s="98">
        <v>93.1</v>
      </c>
      <c r="K52" s="98">
        <v>122.1</v>
      </c>
    </row>
    <row r="53" spans="1:11" x14ac:dyDescent="0.2">
      <c r="A53" s="96">
        <v>1215980190</v>
      </c>
      <c r="B53" s="14" t="s">
        <v>272</v>
      </c>
      <c r="C53" s="14" t="s">
        <v>273</v>
      </c>
      <c r="D53" t="s">
        <v>274</v>
      </c>
      <c r="E53" s="98">
        <v>103.6</v>
      </c>
      <c r="F53" s="98">
        <v>106.7</v>
      </c>
      <c r="G53" s="98">
        <v>102.3</v>
      </c>
      <c r="H53" s="98">
        <v>99.9</v>
      </c>
      <c r="I53" s="98">
        <v>105.1</v>
      </c>
      <c r="J53" s="98">
        <v>101.9</v>
      </c>
      <c r="K53" s="98">
        <v>104.3</v>
      </c>
    </row>
    <row r="54" spans="1:11" x14ac:dyDescent="0.2">
      <c r="A54" s="96">
        <v>1219660210</v>
      </c>
      <c r="B54" s="14" t="s">
        <v>272</v>
      </c>
      <c r="C54" s="14" t="s">
        <v>275</v>
      </c>
      <c r="D54" s="97" t="s">
        <v>276</v>
      </c>
      <c r="E54" s="98">
        <v>94.5</v>
      </c>
      <c r="F54" s="98">
        <v>94.7</v>
      </c>
      <c r="G54" s="98">
        <v>90.6</v>
      </c>
      <c r="H54" s="98">
        <v>98.8</v>
      </c>
      <c r="I54" s="98">
        <v>96.8</v>
      </c>
      <c r="J54" s="98">
        <v>89.6</v>
      </c>
      <c r="K54" s="98">
        <v>97</v>
      </c>
    </row>
    <row r="55" spans="1:11" x14ac:dyDescent="0.2">
      <c r="A55" s="96">
        <v>1219660625</v>
      </c>
      <c r="B55" s="14" t="s">
        <v>272</v>
      </c>
      <c r="C55" s="97" t="s">
        <v>275</v>
      </c>
      <c r="D55" s="97" t="s">
        <v>833</v>
      </c>
      <c r="E55" s="98">
        <v>91.7</v>
      </c>
      <c r="F55" s="98">
        <v>94.3</v>
      </c>
      <c r="G55" s="98">
        <v>80.5</v>
      </c>
      <c r="H55" s="98">
        <v>117.2</v>
      </c>
      <c r="I55" s="98">
        <v>93.5</v>
      </c>
      <c r="J55" s="98">
        <v>93.2</v>
      </c>
      <c r="K55" s="98">
        <v>92.5</v>
      </c>
    </row>
    <row r="56" spans="1:11" x14ac:dyDescent="0.2">
      <c r="A56" s="96">
        <v>1222744240</v>
      </c>
      <c r="B56" s="14" t="s">
        <v>272</v>
      </c>
      <c r="C56" s="97" t="s">
        <v>878</v>
      </c>
      <c r="D56" s="97" t="s">
        <v>277</v>
      </c>
      <c r="E56" s="98">
        <v>120.8</v>
      </c>
      <c r="F56" s="98">
        <v>121</v>
      </c>
      <c r="G56" s="98">
        <v>150.69999999999999</v>
      </c>
      <c r="H56" s="98">
        <v>101.4</v>
      </c>
      <c r="I56" s="98">
        <v>104.6</v>
      </c>
      <c r="J56" s="98">
        <v>101.5</v>
      </c>
      <c r="K56" s="98">
        <v>103.1</v>
      </c>
    </row>
    <row r="57" spans="1:11" x14ac:dyDescent="0.2">
      <c r="A57" s="96">
        <v>1223540300</v>
      </c>
      <c r="B57" s="14" t="s">
        <v>272</v>
      </c>
      <c r="C57" s="97" t="s">
        <v>834</v>
      </c>
      <c r="D57" s="97" t="s">
        <v>835</v>
      </c>
      <c r="E57" s="98">
        <v>101.8</v>
      </c>
      <c r="F57" s="98">
        <v>98.3</v>
      </c>
      <c r="G57" s="98">
        <v>111.4</v>
      </c>
      <c r="H57" s="98">
        <v>96.2</v>
      </c>
      <c r="I57" s="98">
        <v>107.8</v>
      </c>
      <c r="J57" s="98">
        <v>94.4</v>
      </c>
      <c r="K57" s="98">
        <v>95.2</v>
      </c>
    </row>
    <row r="58" spans="1:11" x14ac:dyDescent="0.2">
      <c r="A58" s="96">
        <v>1227260440</v>
      </c>
      <c r="B58" s="14" t="s">
        <v>272</v>
      </c>
      <c r="C58" s="97" t="s">
        <v>278</v>
      </c>
      <c r="D58" s="97" t="s">
        <v>279</v>
      </c>
      <c r="E58" s="98">
        <v>93</v>
      </c>
      <c r="F58" s="98">
        <v>103.6</v>
      </c>
      <c r="G58" s="98">
        <v>86.2</v>
      </c>
      <c r="H58" s="98">
        <v>99.4</v>
      </c>
      <c r="I58" s="98">
        <v>82.9</v>
      </c>
      <c r="J58" s="98">
        <v>84.2</v>
      </c>
      <c r="K58" s="98">
        <v>95.5</v>
      </c>
    </row>
    <row r="59" spans="1:11" x14ac:dyDescent="0.2">
      <c r="A59" s="96">
        <v>1233124500</v>
      </c>
      <c r="B59" s="14" t="s">
        <v>272</v>
      </c>
      <c r="C59" s="97" t="s">
        <v>280</v>
      </c>
      <c r="D59" s="97" t="s">
        <v>281</v>
      </c>
      <c r="E59" s="98">
        <v>118.5</v>
      </c>
      <c r="F59" s="98">
        <v>120.5</v>
      </c>
      <c r="G59" s="98">
        <v>141.6</v>
      </c>
      <c r="H59" s="98">
        <v>101.4</v>
      </c>
      <c r="I59" s="98">
        <v>105.5</v>
      </c>
      <c r="J59" s="98">
        <v>102.8</v>
      </c>
      <c r="K59" s="98">
        <v>104.8</v>
      </c>
    </row>
    <row r="60" spans="1:11" x14ac:dyDescent="0.2">
      <c r="A60" s="96">
        <v>1235840760</v>
      </c>
      <c r="B60" s="14" t="s">
        <v>272</v>
      </c>
      <c r="C60" s="97" t="s">
        <v>282</v>
      </c>
      <c r="D60" s="97" t="s">
        <v>283</v>
      </c>
      <c r="E60" s="98">
        <v>107.7</v>
      </c>
      <c r="F60" s="98">
        <v>108.1</v>
      </c>
      <c r="G60" s="98">
        <v>116.6</v>
      </c>
      <c r="H60" s="98">
        <v>97.4</v>
      </c>
      <c r="I60" s="98">
        <v>105.2</v>
      </c>
      <c r="J60" s="98">
        <v>106.3</v>
      </c>
      <c r="K60" s="98">
        <v>102.5</v>
      </c>
    </row>
    <row r="61" spans="1:11" x14ac:dyDescent="0.2">
      <c r="A61" s="96">
        <v>1236100580</v>
      </c>
      <c r="B61" s="14" t="s">
        <v>272</v>
      </c>
      <c r="C61" s="97" t="s">
        <v>284</v>
      </c>
      <c r="D61" s="97" t="s">
        <v>285</v>
      </c>
      <c r="E61" s="98">
        <v>94.7</v>
      </c>
      <c r="F61" s="98">
        <v>98.4</v>
      </c>
      <c r="G61" s="98">
        <v>90.8</v>
      </c>
      <c r="H61" s="98">
        <v>109.2</v>
      </c>
      <c r="I61" s="98">
        <v>102</v>
      </c>
      <c r="J61" s="98">
        <v>95</v>
      </c>
      <c r="K61" s="98">
        <v>89.7</v>
      </c>
    </row>
    <row r="62" spans="1:11" x14ac:dyDescent="0.2">
      <c r="A62" s="96">
        <v>1236740600</v>
      </c>
      <c r="B62" s="14" t="s">
        <v>272</v>
      </c>
      <c r="C62" s="97" t="s">
        <v>286</v>
      </c>
      <c r="D62" s="97" t="s">
        <v>287</v>
      </c>
      <c r="E62" s="98">
        <v>99.9</v>
      </c>
      <c r="F62" s="98">
        <v>105.2</v>
      </c>
      <c r="G62" s="98">
        <v>98.3</v>
      </c>
      <c r="H62" s="98">
        <v>96.3</v>
      </c>
      <c r="I62" s="98">
        <v>100.9</v>
      </c>
      <c r="J62" s="98">
        <v>96.2</v>
      </c>
      <c r="K62" s="98">
        <v>100</v>
      </c>
    </row>
    <row r="63" spans="1:11" x14ac:dyDescent="0.2">
      <c r="A63" s="96">
        <v>1237860640</v>
      </c>
      <c r="B63" s="14" t="s">
        <v>272</v>
      </c>
      <c r="C63" s="97" t="s">
        <v>288</v>
      </c>
      <c r="D63" s="97" t="s">
        <v>289</v>
      </c>
      <c r="E63" s="98">
        <v>95.5</v>
      </c>
      <c r="F63" s="98">
        <v>96</v>
      </c>
      <c r="G63" s="98">
        <v>89.1</v>
      </c>
      <c r="H63" s="98">
        <v>119</v>
      </c>
      <c r="I63" s="98">
        <v>91.7</v>
      </c>
      <c r="J63" s="98">
        <v>93.2</v>
      </c>
      <c r="K63" s="98">
        <v>95.2</v>
      </c>
    </row>
    <row r="64" spans="1:11" x14ac:dyDescent="0.2">
      <c r="A64" s="96">
        <v>1242680850</v>
      </c>
      <c r="B64" s="14" t="s">
        <v>272</v>
      </c>
      <c r="C64" s="97" t="s">
        <v>290</v>
      </c>
      <c r="D64" s="97" t="s">
        <v>291</v>
      </c>
      <c r="E64" s="98">
        <v>97</v>
      </c>
      <c r="F64" s="98">
        <v>106.9</v>
      </c>
      <c r="G64" s="98">
        <v>83.3</v>
      </c>
      <c r="H64" s="98">
        <v>113.6</v>
      </c>
      <c r="I64" s="98">
        <v>98.2</v>
      </c>
      <c r="J64" s="98">
        <v>106.5</v>
      </c>
      <c r="K64" s="98">
        <v>98</v>
      </c>
    </row>
    <row r="65" spans="1:11" x14ac:dyDescent="0.2">
      <c r="A65" s="96">
        <v>1245220800</v>
      </c>
      <c r="B65" s="14" t="s">
        <v>272</v>
      </c>
      <c r="C65" s="97" t="s">
        <v>292</v>
      </c>
      <c r="D65" s="97" t="s">
        <v>293</v>
      </c>
      <c r="E65" s="98">
        <v>95.6</v>
      </c>
      <c r="F65" s="98">
        <v>107.5</v>
      </c>
      <c r="G65" s="98">
        <v>89.8</v>
      </c>
      <c r="H65" s="98">
        <v>87.3</v>
      </c>
      <c r="I65" s="98">
        <v>96.1</v>
      </c>
      <c r="J65" s="98">
        <v>104.8</v>
      </c>
      <c r="K65" s="98">
        <v>96.2</v>
      </c>
    </row>
    <row r="66" spans="1:11" x14ac:dyDescent="0.2">
      <c r="A66" s="96">
        <v>1245300840</v>
      </c>
      <c r="B66" s="14" t="s">
        <v>272</v>
      </c>
      <c r="C66" s="97" t="s">
        <v>294</v>
      </c>
      <c r="D66" s="97" t="s">
        <v>295</v>
      </c>
      <c r="E66" s="98">
        <v>96.1</v>
      </c>
      <c r="F66" s="98">
        <v>102.6</v>
      </c>
      <c r="G66" s="98">
        <v>91.4</v>
      </c>
      <c r="H66" s="98">
        <v>99.8</v>
      </c>
      <c r="I66" s="98">
        <v>96.9</v>
      </c>
      <c r="J66" s="98">
        <v>95.8</v>
      </c>
      <c r="K66" s="98">
        <v>95.7</v>
      </c>
    </row>
    <row r="67" spans="1:11" x14ac:dyDescent="0.2">
      <c r="A67" s="96">
        <v>1310500070</v>
      </c>
      <c r="B67" s="14" t="s">
        <v>296</v>
      </c>
      <c r="C67" s="97" t="s">
        <v>297</v>
      </c>
      <c r="D67" s="97" t="s">
        <v>298</v>
      </c>
      <c r="E67" s="98">
        <v>86</v>
      </c>
      <c r="F67" s="98">
        <v>99.2</v>
      </c>
      <c r="G67" s="98">
        <v>60.7</v>
      </c>
      <c r="H67" s="98">
        <v>92.5</v>
      </c>
      <c r="I67" s="98">
        <v>91.4</v>
      </c>
      <c r="J67" s="98">
        <v>99.9</v>
      </c>
      <c r="K67" s="98">
        <v>99</v>
      </c>
    </row>
    <row r="68" spans="1:11" x14ac:dyDescent="0.2">
      <c r="A68" s="96">
        <v>1312060150</v>
      </c>
      <c r="B68" s="14" t="s">
        <v>296</v>
      </c>
      <c r="C68" s="97" t="s">
        <v>299</v>
      </c>
      <c r="D68" s="97" t="s">
        <v>300</v>
      </c>
      <c r="E68" s="98">
        <v>104.8</v>
      </c>
      <c r="F68" s="98">
        <v>99.3</v>
      </c>
      <c r="G68" s="98">
        <v>112</v>
      </c>
      <c r="H68" s="98">
        <v>85.1</v>
      </c>
      <c r="I68" s="98">
        <v>102.1</v>
      </c>
      <c r="J68" s="98">
        <v>105.5</v>
      </c>
      <c r="K68" s="98">
        <v>107.9</v>
      </c>
    </row>
    <row r="69" spans="1:11" x14ac:dyDescent="0.2">
      <c r="A69" s="96">
        <v>1312060350</v>
      </c>
      <c r="B69" s="14" t="s">
        <v>296</v>
      </c>
      <c r="C69" s="97" t="s">
        <v>299</v>
      </c>
      <c r="D69" s="97" t="s">
        <v>301</v>
      </c>
      <c r="E69" s="98">
        <v>90.1</v>
      </c>
      <c r="F69" s="98">
        <v>100.2</v>
      </c>
      <c r="G69" s="98">
        <v>79.400000000000006</v>
      </c>
      <c r="H69" s="98">
        <v>82.6</v>
      </c>
      <c r="I69" s="98">
        <v>93.9</v>
      </c>
      <c r="J69" s="98">
        <v>85.5</v>
      </c>
      <c r="K69" s="98">
        <v>97.8</v>
      </c>
    </row>
    <row r="70" spans="1:11" x14ac:dyDescent="0.2">
      <c r="A70" s="96">
        <v>1312260200</v>
      </c>
      <c r="B70" s="14" t="s">
        <v>296</v>
      </c>
      <c r="C70" s="97" t="s">
        <v>302</v>
      </c>
      <c r="D70" s="97" t="s">
        <v>303</v>
      </c>
      <c r="E70" s="98">
        <v>83.7</v>
      </c>
      <c r="F70" s="98">
        <v>91.3</v>
      </c>
      <c r="G70" s="98">
        <v>70.900000000000006</v>
      </c>
      <c r="H70" s="98">
        <v>87.5</v>
      </c>
      <c r="I70" s="98">
        <v>81.400000000000006</v>
      </c>
      <c r="J70" s="98">
        <v>88.1</v>
      </c>
      <c r="K70" s="98">
        <v>91.1</v>
      </c>
    </row>
    <row r="71" spans="1:11" x14ac:dyDescent="0.2">
      <c r="A71" s="96">
        <v>1319140375</v>
      </c>
      <c r="B71" s="14" t="s">
        <v>296</v>
      </c>
      <c r="C71" s="97" t="s">
        <v>304</v>
      </c>
      <c r="D71" s="97" t="s">
        <v>305</v>
      </c>
      <c r="E71" s="98">
        <v>87.9</v>
      </c>
      <c r="F71" s="98">
        <v>91.3</v>
      </c>
      <c r="G71" s="98">
        <v>72.599999999999994</v>
      </c>
      <c r="H71" s="98">
        <v>97.9</v>
      </c>
      <c r="I71" s="98">
        <v>85.5</v>
      </c>
      <c r="J71" s="98">
        <v>90</v>
      </c>
      <c r="K71" s="98">
        <v>98.6</v>
      </c>
    </row>
    <row r="72" spans="1:11" x14ac:dyDescent="0.2">
      <c r="A72" s="96">
        <v>1320140500</v>
      </c>
      <c r="B72" s="14" t="s">
        <v>296</v>
      </c>
      <c r="C72" s="97" t="s">
        <v>306</v>
      </c>
      <c r="D72" s="97" t="s">
        <v>307</v>
      </c>
      <c r="E72" s="98">
        <v>84.8</v>
      </c>
      <c r="F72" s="98">
        <v>92.6</v>
      </c>
      <c r="G72" s="98">
        <v>60.8</v>
      </c>
      <c r="H72" s="98">
        <v>91</v>
      </c>
      <c r="I72" s="98">
        <v>92.6</v>
      </c>
      <c r="J72" s="98">
        <v>96.7</v>
      </c>
      <c r="K72" s="98">
        <v>99.4</v>
      </c>
    </row>
    <row r="73" spans="1:11" x14ac:dyDescent="0.2">
      <c r="A73" s="96">
        <v>1342340800</v>
      </c>
      <c r="B73" s="14" t="s">
        <v>296</v>
      </c>
      <c r="C73" s="97" t="s">
        <v>308</v>
      </c>
      <c r="D73" s="97" t="s">
        <v>309</v>
      </c>
      <c r="E73" s="98">
        <v>87.5</v>
      </c>
      <c r="F73" s="98">
        <v>94</v>
      </c>
      <c r="G73" s="98">
        <v>65.8</v>
      </c>
      <c r="H73" s="98">
        <v>94.3</v>
      </c>
      <c r="I73" s="98">
        <v>97.5</v>
      </c>
      <c r="J73" s="98">
        <v>108.1</v>
      </c>
      <c r="K73" s="98">
        <v>98.3</v>
      </c>
    </row>
    <row r="74" spans="1:11" x14ac:dyDescent="0.2">
      <c r="A74" s="96">
        <v>1344340820</v>
      </c>
      <c r="B74" s="14" t="s">
        <v>296</v>
      </c>
      <c r="C74" s="97" t="s">
        <v>310</v>
      </c>
      <c r="D74" s="97" t="s">
        <v>311</v>
      </c>
      <c r="E74" s="98">
        <v>82.6</v>
      </c>
      <c r="F74" s="98">
        <v>92.4</v>
      </c>
      <c r="G74" s="98">
        <v>68.599999999999994</v>
      </c>
      <c r="H74" s="98">
        <v>94.4</v>
      </c>
      <c r="I74" s="98">
        <v>89.1</v>
      </c>
      <c r="J74" s="98">
        <v>87.3</v>
      </c>
      <c r="K74" s="98">
        <v>85.1</v>
      </c>
    </row>
    <row r="75" spans="1:11" x14ac:dyDescent="0.2">
      <c r="A75" s="96">
        <v>1346660850</v>
      </c>
      <c r="B75" s="14" t="s">
        <v>296</v>
      </c>
      <c r="C75" s="97" t="s">
        <v>312</v>
      </c>
      <c r="D75" s="97" t="s">
        <v>313</v>
      </c>
      <c r="E75" s="98">
        <v>91.9</v>
      </c>
      <c r="F75" s="98">
        <v>100</v>
      </c>
      <c r="G75" s="98">
        <v>79.5</v>
      </c>
      <c r="H75" s="98">
        <v>95</v>
      </c>
      <c r="I75" s="98">
        <v>95.6</v>
      </c>
      <c r="J75" s="98">
        <v>98.7</v>
      </c>
      <c r="K75" s="98">
        <v>97</v>
      </c>
    </row>
    <row r="76" spans="1:11" x14ac:dyDescent="0.2">
      <c r="A76" s="96">
        <v>1546520500</v>
      </c>
      <c r="B76" s="14" t="s">
        <v>314</v>
      </c>
      <c r="C76" s="97" t="s">
        <v>315</v>
      </c>
      <c r="D76" s="97" t="s">
        <v>316</v>
      </c>
      <c r="E76" s="98">
        <v>197</v>
      </c>
      <c r="F76" s="98">
        <v>156.9</v>
      </c>
      <c r="G76" s="98">
        <v>323</v>
      </c>
      <c r="H76" s="98">
        <v>170.4</v>
      </c>
      <c r="I76" s="98">
        <v>130.5</v>
      </c>
      <c r="J76" s="98">
        <v>116.3</v>
      </c>
      <c r="K76" s="98">
        <v>127.3</v>
      </c>
    </row>
    <row r="77" spans="1:11" x14ac:dyDescent="0.2">
      <c r="A77" s="96">
        <v>1614260200</v>
      </c>
      <c r="B77" s="14" t="s">
        <v>317</v>
      </c>
      <c r="C77" s="97" t="s">
        <v>318</v>
      </c>
      <c r="D77" s="97" t="s">
        <v>319</v>
      </c>
      <c r="E77" s="98">
        <v>104.1</v>
      </c>
      <c r="F77" s="98">
        <v>95.5</v>
      </c>
      <c r="G77" s="98">
        <v>114.1</v>
      </c>
      <c r="H77" s="98">
        <v>82</v>
      </c>
      <c r="I77" s="98">
        <v>114.6</v>
      </c>
      <c r="J77" s="98">
        <v>101.7</v>
      </c>
      <c r="K77" s="98">
        <v>104</v>
      </c>
    </row>
    <row r="78" spans="1:11" x14ac:dyDescent="0.2">
      <c r="A78" s="96">
        <v>1646300800</v>
      </c>
      <c r="B78" s="14" t="s">
        <v>317</v>
      </c>
      <c r="C78" s="97" t="s">
        <v>320</v>
      </c>
      <c r="D78" s="97" t="s">
        <v>321</v>
      </c>
      <c r="E78" s="98">
        <v>88.8</v>
      </c>
      <c r="F78" s="98">
        <v>90.6</v>
      </c>
      <c r="G78" s="98">
        <v>82.6</v>
      </c>
      <c r="H78" s="98">
        <v>82.4</v>
      </c>
      <c r="I78" s="98">
        <v>108.1</v>
      </c>
      <c r="J78" s="98">
        <v>89.7</v>
      </c>
      <c r="K78" s="98">
        <v>91.3</v>
      </c>
    </row>
    <row r="79" spans="1:11" x14ac:dyDescent="0.2">
      <c r="A79" s="96">
        <v>1714010115</v>
      </c>
      <c r="B79" s="14" t="s">
        <v>322</v>
      </c>
      <c r="C79" s="14" t="s">
        <v>323</v>
      </c>
      <c r="D79" s="97" t="s">
        <v>324</v>
      </c>
      <c r="E79" s="98">
        <v>100.2</v>
      </c>
      <c r="F79" s="98">
        <v>108.9</v>
      </c>
      <c r="G79" s="98">
        <v>87.3</v>
      </c>
      <c r="H79" s="98">
        <v>100.5</v>
      </c>
      <c r="I79" s="98">
        <v>100.1</v>
      </c>
      <c r="J79" s="98">
        <v>108.6</v>
      </c>
      <c r="K79" s="98">
        <v>107.4</v>
      </c>
    </row>
    <row r="80" spans="1:11" x14ac:dyDescent="0.2">
      <c r="A80" s="96">
        <v>1716580200</v>
      </c>
      <c r="B80" s="14" t="s">
        <v>322</v>
      </c>
      <c r="C80" s="97" t="s">
        <v>325</v>
      </c>
      <c r="D80" s="97" t="s">
        <v>326</v>
      </c>
      <c r="E80" s="98">
        <v>87.2</v>
      </c>
      <c r="F80" s="98">
        <v>94.1</v>
      </c>
      <c r="G80" s="98">
        <v>71.599999999999994</v>
      </c>
      <c r="H80" s="98">
        <v>95</v>
      </c>
      <c r="I80" s="98">
        <v>98.1</v>
      </c>
      <c r="J80" s="98">
        <v>92.4</v>
      </c>
      <c r="K80" s="98">
        <v>93.2</v>
      </c>
    </row>
    <row r="81" spans="1:11" x14ac:dyDescent="0.2">
      <c r="A81" s="96">
        <v>1716984280</v>
      </c>
      <c r="B81" s="14" t="s">
        <v>322</v>
      </c>
      <c r="C81" s="97" t="s">
        <v>879</v>
      </c>
      <c r="D81" s="97" t="s">
        <v>836</v>
      </c>
      <c r="E81" s="98">
        <v>125</v>
      </c>
      <c r="F81" s="98">
        <v>104.8</v>
      </c>
      <c r="G81" s="98">
        <v>159.9</v>
      </c>
      <c r="H81" s="98">
        <v>93.8</v>
      </c>
      <c r="I81" s="98">
        <v>120.9</v>
      </c>
      <c r="J81" s="98">
        <v>104.6</v>
      </c>
      <c r="K81" s="98">
        <v>115.2</v>
      </c>
    </row>
    <row r="82" spans="1:11" x14ac:dyDescent="0.2">
      <c r="A82" s="96">
        <v>1716984520</v>
      </c>
      <c r="B82" s="14" t="s">
        <v>322</v>
      </c>
      <c r="C82" s="97" t="s">
        <v>879</v>
      </c>
      <c r="D82" s="97" t="s">
        <v>837</v>
      </c>
      <c r="E82" s="98">
        <v>95.2</v>
      </c>
      <c r="F82" s="98">
        <v>91</v>
      </c>
      <c r="G82" s="98">
        <v>93.8</v>
      </c>
      <c r="H82" s="98">
        <v>89.5</v>
      </c>
      <c r="I82" s="98">
        <v>112.2</v>
      </c>
      <c r="J82" s="98">
        <v>108.5</v>
      </c>
      <c r="K82" s="98">
        <v>94.6</v>
      </c>
    </row>
    <row r="83" spans="1:11" x14ac:dyDescent="0.2">
      <c r="A83" s="96">
        <v>1719180325</v>
      </c>
      <c r="B83" s="14" t="s">
        <v>322</v>
      </c>
      <c r="C83" s="14" t="s">
        <v>327</v>
      </c>
      <c r="D83" s="97" t="s">
        <v>328</v>
      </c>
      <c r="E83" s="98">
        <v>86.7</v>
      </c>
      <c r="F83" s="98">
        <v>94.2</v>
      </c>
      <c r="G83" s="98">
        <v>63.8</v>
      </c>
      <c r="H83" s="98">
        <v>100.2</v>
      </c>
      <c r="I83" s="98">
        <v>103.9</v>
      </c>
      <c r="J83" s="98">
        <v>90.7</v>
      </c>
      <c r="K83" s="98">
        <v>96.6</v>
      </c>
    </row>
    <row r="84" spans="1:11" x14ac:dyDescent="0.2">
      <c r="A84" s="96">
        <v>1719500370</v>
      </c>
      <c r="B84" s="14" t="s">
        <v>322</v>
      </c>
      <c r="C84" s="97" t="s">
        <v>329</v>
      </c>
      <c r="D84" s="97" t="s">
        <v>330</v>
      </c>
      <c r="E84" s="98">
        <v>83.8</v>
      </c>
      <c r="F84" s="98">
        <v>92.5</v>
      </c>
      <c r="G84" s="98">
        <v>67.400000000000006</v>
      </c>
      <c r="H84" s="98">
        <v>96.3</v>
      </c>
      <c r="I84" s="98">
        <v>96.3</v>
      </c>
      <c r="J84" s="98">
        <v>84.8</v>
      </c>
      <c r="K84" s="98">
        <v>88.3</v>
      </c>
    </row>
    <row r="85" spans="1:11" x14ac:dyDescent="0.2">
      <c r="A85" s="96">
        <v>1728140480</v>
      </c>
      <c r="B85" s="14" t="s">
        <v>322</v>
      </c>
      <c r="C85" s="97" t="s">
        <v>331</v>
      </c>
      <c r="D85" s="97" t="s">
        <v>332</v>
      </c>
      <c r="E85" s="98">
        <v>88.5</v>
      </c>
      <c r="F85" s="98">
        <v>98.1</v>
      </c>
      <c r="G85" s="98">
        <v>71.7</v>
      </c>
      <c r="H85" s="98">
        <v>92.5</v>
      </c>
      <c r="I85" s="98">
        <v>111.4</v>
      </c>
      <c r="J85" s="98">
        <v>97.8</v>
      </c>
      <c r="K85" s="98">
        <v>91.8</v>
      </c>
    </row>
    <row r="86" spans="1:11" x14ac:dyDescent="0.2">
      <c r="A86" s="96">
        <v>1737900700</v>
      </c>
      <c r="B86" s="14" t="s">
        <v>322</v>
      </c>
      <c r="C86" s="97" t="s">
        <v>333</v>
      </c>
      <c r="D86" s="97" t="s">
        <v>334</v>
      </c>
      <c r="E86" s="98">
        <v>88.8</v>
      </c>
      <c r="F86" s="98">
        <v>98.5</v>
      </c>
      <c r="G86" s="98">
        <v>75.400000000000006</v>
      </c>
      <c r="H86" s="98">
        <v>96.1</v>
      </c>
      <c r="I86" s="98">
        <v>106.5</v>
      </c>
      <c r="J86" s="98">
        <v>91.3</v>
      </c>
      <c r="K86" s="98">
        <v>89.6</v>
      </c>
    </row>
    <row r="87" spans="1:11" x14ac:dyDescent="0.2">
      <c r="A87" s="96">
        <v>1740420800</v>
      </c>
      <c r="B87" s="14" t="s">
        <v>322</v>
      </c>
      <c r="C87" s="97" t="s">
        <v>335</v>
      </c>
      <c r="D87" s="97" t="s">
        <v>336</v>
      </c>
      <c r="E87" s="98">
        <v>91.2</v>
      </c>
      <c r="F87" s="98">
        <v>93</v>
      </c>
      <c r="G87" s="98">
        <v>76.400000000000006</v>
      </c>
      <c r="H87" s="98">
        <v>94.7</v>
      </c>
      <c r="I87" s="98">
        <v>115.8</v>
      </c>
      <c r="J87" s="98">
        <v>106.3</v>
      </c>
      <c r="K87" s="98">
        <v>95.8</v>
      </c>
    </row>
    <row r="88" spans="1:11" x14ac:dyDescent="0.2">
      <c r="A88" s="96">
        <v>1744100870</v>
      </c>
      <c r="B88" s="14" t="s">
        <v>322</v>
      </c>
      <c r="C88" s="97" t="s">
        <v>337</v>
      </c>
      <c r="D88" s="97" t="s">
        <v>338</v>
      </c>
      <c r="E88" s="98">
        <v>95.9</v>
      </c>
      <c r="F88" s="98">
        <v>99.4</v>
      </c>
      <c r="G88" s="98">
        <v>94.7</v>
      </c>
      <c r="H88" s="98">
        <v>100.4</v>
      </c>
      <c r="I88" s="98">
        <v>110.2</v>
      </c>
      <c r="J88" s="98">
        <v>102.4</v>
      </c>
      <c r="K88" s="98">
        <v>88.9</v>
      </c>
    </row>
    <row r="89" spans="1:11" x14ac:dyDescent="0.2">
      <c r="A89" s="96">
        <v>1814020100</v>
      </c>
      <c r="B89" s="14" t="s">
        <v>339</v>
      </c>
      <c r="C89" s="97" t="s">
        <v>340</v>
      </c>
      <c r="D89" s="97" t="s">
        <v>341</v>
      </c>
      <c r="E89" s="98">
        <v>100.4</v>
      </c>
      <c r="F89" s="98">
        <v>97.6</v>
      </c>
      <c r="G89" s="98">
        <v>101.1</v>
      </c>
      <c r="H89" s="98">
        <v>97.9</v>
      </c>
      <c r="I89" s="98">
        <v>90.8</v>
      </c>
      <c r="J89" s="98">
        <v>98.6</v>
      </c>
      <c r="K89" s="98">
        <v>104.7</v>
      </c>
    </row>
    <row r="90" spans="1:11" x14ac:dyDescent="0.2">
      <c r="A90" s="96">
        <v>1821140320</v>
      </c>
      <c r="B90" s="14" t="s">
        <v>339</v>
      </c>
      <c r="C90" s="14" t="s">
        <v>342</v>
      </c>
      <c r="D90" s="97" t="s">
        <v>343</v>
      </c>
      <c r="E90" s="98">
        <v>91.3</v>
      </c>
      <c r="F90" s="98">
        <v>94.9</v>
      </c>
      <c r="G90" s="98">
        <v>74.7</v>
      </c>
      <c r="H90" s="98">
        <v>96.9</v>
      </c>
      <c r="I90" s="98">
        <v>94.2</v>
      </c>
      <c r="J90" s="98">
        <v>112.2</v>
      </c>
      <c r="K90" s="98">
        <v>100.8</v>
      </c>
    </row>
    <row r="91" spans="1:11" x14ac:dyDescent="0.2">
      <c r="A91" s="96">
        <v>1821780340</v>
      </c>
      <c r="B91" s="14" t="s">
        <v>339</v>
      </c>
      <c r="C91" s="97" t="s">
        <v>344</v>
      </c>
      <c r="D91" s="97" t="s">
        <v>345</v>
      </c>
      <c r="E91" s="98">
        <v>90.5</v>
      </c>
      <c r="F91" s="98">
        <v>92.6</v>
      </c>
      <c r="G91" s="98">
        <v>75.099999999999994</v>
      </c>
      <c r="H91" s="98">
        <v>114.2</v>
      </c>
      <c r="I91" s="98">
        <v>95.7</v>
      </c>
      <c r="J91" s="98">
        <v>92.5</v>
      </c>
      <c r="K91" s="98">
        <v>95.4</v>
      </c>
    </row>
    <row r="92" spans="1:11" x14ac:dyDescent="0.2">
      <c r="A92" s="96">
        <v>1823060400</v>
      </c>
      <c r="B92" s="14" t="s">
        <v>339</v>
      </c>
      <c r="C92" s="97" t="s">
        <v>346</v>
      </c>
      <c r="D92" s="97" t="s">
        <v>347</v>
      </c>
      <c r="E92" s="98">
        <v>86.9</v>
      </c>
      <c r="F92" s="98">
        <v>90.5</v>
      </c>
      <c r="G92" s="98">
        <v>65</v>
      </c>
      <c r="H92" s="98">
        <v>94.3</v>
      </c>
      <c r="I92" s="98">
        <v>106</v>
      </c>
      <c r="J92" s="98">
        <v>100</v>
      </c>
      <c r="K92" s="98">
        <v>98.2</v>
      </c>
    </row>
    <row r="93" spans="1:11" x14ac:dyDescent="0.2">
      <c r="A93" s="96">
        <v>1826900550</v>
      </c>
      <c r="B93" s="14" t="s">
        <v>339</v>
      </c>
      <c r="C93" s="97" t="s">
        <v>348</v>
      </c>
      <c r="D93" s="97" t="s">
        <v>349</v>
      </c>
      <c r="E93" s="98">
        <v>91</v>
      </c>
      <c r="F93" s="98">
        <v>94.7</v>
      </c>
      <c r="G93" s="98">
        <v>80.5</v>
      </c>
      <c r="H93" s="98">
        <v>104.4</v>
      </c>
      <c r="I93" s="98">
        <v>92.1</v>
      </c>
      <c r="J93" s="98">
        <v>87</v>
      </c>
      <c r="K93" s="98">
        <v>95.5</v>
      </c>
    </row>
    <row r="94" spans="1:11" x14ac:dyDescent="0.2">
      <c r="A94" s="96">
        <v>1829020100</v>
      </c>
      <c r="B94" s="14" t="s">
        <v>339</v>
      </c>
      <c r="C94" s="97" t="s">
        <v>350</v>
      </c>
      <c r="D94" s="97" t="s">
        <v>351</v>
      </c>
      <c r="E94" s="98">
        <v>85.4</v>
      </c>
      <c r="F94" s="98">
        <v>91.7</v>
      </c>
      <c r="G94" s="98">
        <v>70.5</v>
      </c>
      <c r="H94" s="98">
        <v>101.4</v>
      </c>
      <c r="I94" s="98">
        <v>90.6</v>
      </c>
      <c r="J94" s="98">
        <v>101.2</v>
      </c>
      <c r="K94" s="98">
        <v>88.1</v>
      </c>
    </row>
    <row r="95" spans="1:11" x14ac:dyDescent="0.2">
      <c r="A95" s="96">
        <v>1829200720</v>
      </c>
      <c r="B95" s="14" t="s">
        <v>339</v>
      </c>
      <c r="C95" s="97" t="s">
        <v>352</v>
      </c>
      <c r="D95" s="97" t="s">
        <v>353</v>
      </c>
      <c r="E95" s="98">
        <v>90.1</v>
      </c>
      <c r="F95" s="98">
        <v>94.4</v>
      </c>
      <c r="G95" s="98">
        <v>74.5</v>
      </c>
      <c r="H95" s="98">
        <v>98.4</v>
      </c>
      <c r="I95" s="98">
        <v>104.2</v>
      </c>
      <c r="J95" s="98">
        <v>90.9</v>
      </c>
      <c r="K95" s="98">
        <v>97.4</v>
      </c>
    </row>
    <row r="96" spans="1:11" x14ac:dyDescent="0.2">
      <c r="A96" s="96">
        <v>1839980840</v>
      </c>
      <c r="B96" s="14" t="s">
        <v>339</v>
      </c>
      <c r="C96" s="97" t="s">
        <v>354</v>
      </c>
      <c r="D96" s="97" t="s">
        <v>355</v>
      </c>
      <c r="E96" s="98">
        <v>82</v>
      </c>
      <c r="F96" s="98">
        <v>88.9</v>
      </c>
      <c r="G96" s="98">
        <v>68.400000000000006</v>
      </c>
      <c r="H96" s="98">
        <v>94</v>
      </c>
      <c r="I96" s="98">
        <v>98.1</v>
      </c>
      <c r="J96" s="98">
        <v>78.7</v>
      </c>
      <c r="K96" s="98">
        <v>84.4</v>
      </c>
    </row>
    <row r="97" spans="1:11" x14ac:dyDescent="0.2">
      <c r="A97" s="96">
        <v>1843780870</v>
      </c>
      <c r="B97" s="14" t="s">
        <v>339</v>
      </c>
      <c r="C97" s="14" t="s">
        <v>356</v>
      </c>
      <c r="D97" s="97" t="s">
        <v>357</v>
      </c>
      <c r="E97" s="98">
        <v>90.6</v>
      </c>
      <c r="F97" s="98">
        <v>91.3</v>
      </c>
      <c r="G97" s="98">
        <v>86.4</v>
      </c>
      <c r="H97" s="98">
        <v>94.4</v>
      </c>
      <c r="I97" s="98">
        <v>91.3</v>
      </c>
      <c r="J97" s="98">
        <v>96.3</v>
      </c>
      <c r="K97" s="98">
        <v>92.2</v>
      </c>
    </row>
    <row r="98" spans="1:11" x14ac:dyDescent="0.2">
      <c r="A98" s="96">
        <v>1845460920</v>
      </c>
      <c r="B98" s="14" t="s">
        <v>339</v>
      </c>
      <c r="C98" s="97" t="s">
        <v>358</v>
      </c>
      <c r="D98" s="97" t="s">
        <v>359</v>
      </c>
      <c r="E98" s="98">
        <v>93.4</v>
      </c>
      <c r="F98" s="98">
        <v>91.8</v>
      </c>
      <c r="G98" s="98">
        <v>81.2</v>
      </c>
      <c r="H98" s="98">
        <v>97.3</v>
      </c>
      <c r="I98" s="98">
        <v>118.9</v>
      </c>
      <c r="J98" s="98">
        <v>88</v>
      </c>
      <c r="K98" s="98">
        <v>100.1</v>
      </c>
    </row>
    <row r="99" spans="1:11" x14ac:dyDescent="0.2">
      <c r="A99" s="96">
        <v>1911180100</v>
      </c>
      <c r="B99" s="14" t="s">
        <v>360</v>
      </c>
      <c r="C99" s="14" t="s">
        <v>361</v>
      </c>
      <c r="D99" s="97" t="s">
        <v>362</v>
      </c>
      <c r="E99" s="98">
        <v>95.4</v>
      </c>
      <c r="F99" s="98">
        <v>101.7</v>
      </c>
      <c r="G99" s="98">
        <v>90.8</v>
      </c>
      <c r="H99" s="98">
        <v>92.4</v>
      </c>
      <c r="I99" s="98">
        <v>103.4</v>
      </c>
      <c r="J99" s="98">
        <v>98.5</v>
      </c>
      <c r="K99" s="98">
        <v>95.1</v>
      </c>
    </row>
    <row r="100" spans="1:11" x14ac:dyDescent="0.2">
      <c r="A100" s="96">
        <v>1915460177</v>
      </c>
      <c r="B100" s="14" t="s">
        <v>360</v>
      </c>
      <c r="C100" s="97" t="s">
        <v>363</v>
      </c>
      <c r="D100" s="97" t="s">
        <v>364</v>
      </c>
      <c r="E100" s="98">
        <v>85.8</v>
      </c>
      <c r="F100" s="98">
        <v>95.9</v>
      </c>
      <c r="G100" s="98">
        <v>62.1</v>
      </c>
      <c r="H100" s="98">
        <v>111</v>
      </c>
      <c r="I100" s="98">
        <v>91.7</v>
      </c>
      <c r="J100" s="98">
        <v>93.8</v>
      </c>
      <c r="K100" s="98">
        <v>93.4</v>
      </c>
    </row>
    <row r="101" spans="1:11" x14ac:dyDescent="0.2">
      <c r="A101" s="96">
        <v>1916300200</v>
      </c>
      <c r="B101" s="14" t="s">
        <v>360</v>
      </c>
      <c r="C101" s="97" t="s">
        <v>365</v>
      </c>
      <c r="D101" s="97" t="s">
        <v>366</v>
      </c>
      <c r="E101" s="98">
        <v>95.9</v>
      </c>
      <c r="F101" s="98">
        <v>97.5</v>
      </c>
      <c r="G101" s="98">
        <v>84.8</v>
      </c>
      <c r="H101" s="98">
        <v>104.7</v>
      </c>
      <c r="I101" s="98">
        <v>100.4</v>
      </c>
      <c r="J101" s="98">
        <v>107.5</v>
      </c>
      <c r="K101" s="98">
        <v>100.6</v>
      </c>
    </row>
    <row r="102" spans="1:11" x14ac:dyDescent="0.2">
      <c r="A102" s="96">
        <v>1919340300</v>
      </c>
      <c r="B102" s="14" t="s">
        <v>360</v>
      </c>
      <c r="C102" s="97" t="s">
        <v>367</v>
      </c>
      <c r="D102" s="97" t="s">
        <v>368</v>
      </c>
      <c r="E102" s="98">
        <v>89</v>
      </c>
      <c r="F102" s="98">
        <v>107.4</v>
      </c>
      <c r="G102" s="98">
        <v>66.099999999999994</v>
      </c>
      <c r="H102" s="98">
        <v>93.9</v>
      </c>
      <c r="I102" s="98">
        <v>103.3</v>
      </c>
      <c r="J102" s="98">
        <v>94.9</v>
      </c>
      <c r="K102" s="98">
        <v>95.9</v>
      </c>
    </row>
    <row r="103" spans="1:11" x14ac:dyDescent="0.2">
      <c r="A103" s="96">
        <v>1919780330</v>
      </c>
      <c r="B103" s="14" t="s">
        <v>360</v>
      </c>
      <c r="C103" s="97" t="s">
        <v>838</v>
      </c>
      <c r="D103" s="97" t="s">
        <v>839</v>
      </c>
      <c r="E103" s="98">
        <v>86.7</v>
      </c>
      <c r="F103" s="98">
        <v>96.3</v>
      </c>
      <c r="G103" s="98">
        <v>71.900000000000006</v>
      </c>
      <c r="H103" s="98">
        <v>87.5</v>
      </c>
      <c r="I103" s="98">
        <v>95.8</v>
      </c>
      <c r="J103" s="98">
        <v>93.3</v>
      </c>
      <c r="K103" s="98">
        <v>92.9</v>
      </c>
    </row>
    <row r="104" spans="1:11" x14ac:dyDescent="0.2">
      <c r="A104" s="96">
        <v>1920220360</v>
      </c>
      <c r="B104" s="14" t="s">
        <v>360</v>
      </c>
      <c r="C104" s="97" t="s">
        <v>369</v>
      </c>
      <c r="D104" s="97" t="s">
        <v>370</v>
      </c>
      <c r="E104" s="98">
        <v>89.7</v>
      </c>
      <c r="F104" s="98">
        <v>97.2</v>
      </c>
      <c r="G104" s="98">
        <v>71</v>
      </c>
      <c r="H104" s="98">
        <v>100.3</v>
      </c>
      <c r="I104" s="98">
        <v>94.5</v>
      </c>
      <c r="J104" s="98">
        <v>107.1</v>
      </c>
      <c r="K104" s="98">
        <v>97.4</v>
      </c>
    </row>
    <row r="105" spans="1:11" x14ac:dyDescent="0.2">
      <c r="A105" s="96">
        <v>1926980500</v>
      </c>
      <c r="B105" s="14" t="s">
        <v>360</v>
      </c>
      <c r="C105" s="97" t="s">
        <v>371</v>
      </c>
      <c r="D105" s="97" t="s">
        <v>372</v>
      </c>
      <c r="E105" s="98">
        <v>96.5</v>
      </c>
      <c r="F105" s="98">
        <v>96.4</v>
      </c>
      <c r="G105" s="98">
        <v>87.8</v>
      </c>
      <c r="H105" s="98">
        <v>86.8</v>
      </c>
      <c r="I105" s="98">
        <v>121.9</v>
      </c>
      <c r="J105" s="98">
        <v>96.9</v>
      </c>
      <c r="K105" s="98">
        <v>102.3</v>
      </c>
    </row>
    <row r="106" spans="1:11" x14ac:dyDescent="0.2">
      <c r="A106" s="96">
        <v>1932380650</v>
      </c>
      <c r="B106" s="14" t="s">
        <v>360</v>
      </c>
      <c r="C106" s="97" t="s">
        <v>373</v>
      </c>
      <c r="D106" s="97" t="s">
        <v>374</v>
      </c>
      <c r="E106" s="98">
        <v>88.9</v>
      </c>
      <c r="F106" s="98">
        <v>93.1</v>
      </c>
      <c r="G106" s="98">
        <v>71.5</v>
      </c>
      <c r="H106" s="98">
        <v>108.8</v>
      </c>
      <c r="I106" s="98">
        <v>92.3</v>
      </c>
      <c r="J106" s="98">
        <v>101.7</v>
      </c>
      <c r="K106" s="98">
        <v>94.8</v>
      </c>
    </row>
    <row r="107" spans="1:11" x14ac:dyDescent="0.2">
      <c r="A107" s="96">
        <v>1943580759</v>
      </c>
      <c r="B107" s="14" t="s">
        <v>360</v>
      </c>
      <c r="C107" s="97" t="s">
        <v>375</v>
      </c>
      <c r="D107" s="97" t="s">
        <v>376</v>
      </c>
      <c r="E107" s="98">
        <v>89.4</v>
      </c>
      <c r="F107" s="98">
        <v>99.5</v>
      </c>
      <c r="G107" s="98">
        <v>74.599999999999994</v>
      </c>
      <c r="H107" s="98">
        <v>86.8</v>
      </c>
      <c r="I107" s="98">
        <v>90</v>
      </c>
      <c r="J107" s="98">
        <v>109.5</v>
      </c>
      <c r="K107" s="98">
        <v>96.8</v>
      </c>
    </row>
    <row r="108" spans="1:11" x14ac:dyDescent="0.2">
      <c r="A108" s="96">
        <v>1947940900</v>
      </c>
      <c r="B108" s="14" t="s">
        <v>360</v>
      </c>
      <c r="C108" s="97" t="s">
        <v>377</v>
      </c>
      <c r="D108" s="97" t="s">
        <v>378</v>
      </c>
      <c r="E108" s="98">
        <v>86.4</v>
      </c>
      <c r="F108" s="98">
        <v>93</v>
      </c>
      <c r="G108" s="98">
        <v>79.5</v>
      </c>
      <c r="H108" s="98">
        <v>87.3</v>
      </c>
      <c r="I108" s="98">
        <v>91.6</v>
      </c>
      <c r="J108" s="98">
        <v>99.3</v>
      </c>
      <c r="K108" s="98">
        <v>86.1</v>
      </c>
    </row>
    <row r="109" spans="1:11" x14ac:dyDescent="0.2">
      <c r="A109" s="96">
        <v>2019980200</v>
      </c>
      <c r="B109" s="14" t="s">
        <v>379</v>
      </c>
      <c r="C109" s="97" t="s">
        <v>380</v>
      </c>
      <c r="D109" s="97" t="s">
        <v>381</v>
      </c>
      <c r="E109" s="98">
        <v>88.9</v>
      </c>
      <c r="F109" s="98">
        <v>97.5</v>
      </c>
      <c r="G109" s="98">
        <v>70.2</v>
      </c>
      <c r="H109" s="98">
        <v>101</v>
      </c>
      <c r="I109" s="98">
        <v>103</v>
      </c>
      <c r="J109" s="98">
        <v>110.5</v>
      </c>
      <c r="K109" s="98">
        <v>92.4</v>
      </c>
    </row>
    <row r="110" spans="1:11" x14ac:dyDescent="0.2">
      <c r="A110" s="96">
        <v>2026740400</v>
      </c>
      <c r="B110" s="14" t="s">
        <v>379</v>
      </c>
      <c r="C110" s="97" t="s">
        <v>840</v>
      </c>
      <c r="D110" s="97" t="s">
        <v>841</v>
      </c>
      <c r="E110" s="98">
        <v>86.2</v>
      </c>
      <c r="F110" s="98">
        <v>93.1</v>
      </c>
      <c r="G110" s="98">
        <v>58.5</v>
      </c>
      <c r="H110" s="98">
        <v>96.2</v>
      </c>
      <c r="I110" s="98">
        <v>91.6</v>
      </c>
      <c r="J110" s="98">
        <v>104.3</v>
      </c>
      <c r="K110" s="98">
        <v>103.6</v>
      </c>
    </row>
    <row r="111" spans="1:11" x14ac:dyDescent="0.2">
      <c r="A111" s="96">
        <v>2031740650</v>
      </c>
      <c r="B111" s="14" t="s">
        <v>379</v>
      </c>
      <c r="C111" s="97" t="s">
        <v>382</v>
      </c>
      <c r="D111" s="97" t="s">
        <v>383</v>
      </c>
      <c r="E111" s="98">
        <v>90.5</v>
      </c>
      <c r="F111" s="98">
        <v>92.9</v>
      </c>
      <c r="G111" s="98">
        <v>82.9</v>
      </c>
      <c r="H111" s="98">
        <v>101.4</v>
      </c>
      <c r="I111" s="98">
        <v>95.9</v>
      </c>
      <c r="J111" s="98">
        <v>105.7</v>
      </c>
      <c r="K111" s="98">
        <v>89.5</v>
      </c>
    </row>
    <row r="112" spans="1:11" x14ac:dyDescent="0.2">
      <c r="A112" s="96">
        <v>2038260700</v>
      </c>
      <c r="B112" s="14" t="s">
        <v>379</v>
      </c>
      <c r="C112" s="14" t="s">
        <v>384</v>
      </c>
      <c r="D112" s="97" t="s">
        <v>385</v>
      </c>
      <c r="E112" s="98">
        <v>82.5</v>
      </c>
      <c r="F112" s="98">
        <v>90.2</v>
      </c>
      <c r="G112" s="98">
        <v>64.3</v>
      </c>
      <c r="H112" s="98">
        <v>97.7</v>
      </c>
      <c r="I112" s="98">
        <v>94.7</v>
      </c>
      <c r="J112" s="98">
        <v>94.5</v>
      </c>
      <c r="K112" s="98">
        <v>86.9</v>
      </c>
    </row>
    <row r="113" spans="1:11" x14ac:dyDescent="0.2">
      <c r="A113" s="96">
        <v>2041460750</v>
      </c>
      <c r="B113" s="14" t="s">
        <v>379</v>
      </c>
      <c r="C113" s="97" t="s">
        <v>386</v>
      </c>
      <c r="D113" s="97" t="s">
        <v>387</v>
      </c>
      <c r="E113" s="98">
        <v>83.9</v>
      </c>
      <c r="F113" s="98">
        <v>89.1</v>
      </c>
      <c r="G113" s="98">
        <v>70.3</v>
      </c>
      <c r="H113" s="98">
        <v>101</v>
      </c>
      <c r="I113" s="98">
        <v>94.8</v>
      </c>
      <c r="J113" s="98">
        <v>101</v>
      </c>
      <c r="K113" s="98">
        <v>83.7</v>
      </c>
    </row>
    <row r="114" spans="1:11" x14ac:dyDescent="0.2">
      <c r="A114" s="96">
        <v>2045820800</v>
      </c>
      <c r="B114" s="14" t="s">
        <v>379</v>
      </c>
      <c r="C114" s="97" t="s">
        <v>388</v>
      </c>
      <c r="D114" s="97" t="s">
        <v>389</v>
      </c>
      <c r="E114" s="98">
        <v>84.3</v>
      </c>
      <c r="F114" s="98">
        <v>84</v>
      </c>
      <c r="G114" s="98">
        <v>81.2</v>
      </c>
      <c r="H114" s="98">
        <v>97.4</v>
      </c>
      <c r="I114" s="98">
        <v>93.2</v>
      </c>
      <c r="J114" s="98">
        <v>97.4</v>
      </c>
      <c r="K114" s="98">
        <v>79.099999999999994</v>
      </c>
    </row>
    <row r="115" spans="1:11" x14ac:dyDescent="0.2">
      <c r="A115" s="96">
        <v>2048620900</v>
      </c>
      <c r="B115" s="14" t="s">
        <v>379</v>
      </c>
      <c r="C115" s="97" t="s">
        <v>390</v>
      </c>
      <c r="D115" s="97" t="s">
        <v>391</v>
      </c>
      <c r="E115" s="98">
        <v>89.1</v>
      </c>
      <c r="F115" s="98">
        <v>97.7</v>
      </c>
      <c r="G115" s="98">
        <v>68.400000000000006</v>
      </c>
      <c r="H115" s="98">
        <v>97.8</v>
      </c>
      <c r="I115" s="98">
        <v>95.4</v>
      </c>
      <c r="J115" s="98">
        <v>96.5</v>
      </c>
      <c r="K115" s="98">
        <v>99.8</v>
      </c>
    </row>
    <row r="116" spans="1:11" x14ac:dyDescent="0.2">
      <c r="A116" s="96">
        <v>2130460600</v>
      </c>
      <c r="B116" s="14" t="s">
        <v>392</v>
      </c>
      <c r="C116" s="97" t="s">
        <v>393</v>
      </c>
      <c r="D116" s="97" t="s">
        <v>394</v>
      </c>
      <c r="E116" s="98">
        <v>91.3</v>
      </c>
      <c r="F116" s="98">
        <v>90.1</v>
      </c>
      <c r="G116" s="98">
        <v>78.3</v>
      </c>
      <c r="H116" s="98">
        <v>104.9</v>
      </c>
      <c r="I116" s="98">
        <v>93.9</v>
      </c>
      <c r="J116" s="98">
        <v>78.599999999999994</v>
      </c>
      <c r="K116" s="98">
        <v>102</v>
      </c>
    </row>
    <row r="117" spans="1:11" x14ac:dyDescent="0.2">
      <c r="A117" s="96">
        <v>2131140700</v>
      </c>
      <c r="B117" s="14" t="s">
        <v>392</v>
      </c>
      <c r="C117" s="14" t="s">
        <v>395</v>
      </c>
      <c r="D117" s="14" t="s">
        <v>396</v>
      </c>
      <c r="E117" s="98">
        <v>94.6</v>
      </c>
      <c r="F117" s="98">
        <v>92.4</v>
      </c>
      <c r="G117" s="98">
        <v>80.599999999999994</v>
      </c>
      <c r="H117" s="98">
        <v>102</v>
      </c>
      <c r="I117" s="98">
        <v>108.4</v>
      </c>
      <c r="J117" s="98">
        <v>86.8</v>
      </c>
      <c r="K117" s="98">
        <v>105.7</v>
      </c>
    </row>
    <row r="118" spans="1:11" x14ac:dyDescent="0.2">
      <c r="A118" s="96">
        <v>2210780100</v>
      </c>
      <c r="B118" s="14" t="s">
        <v>397</v>
      </c>
      <c r="C118" s="14" t="s">
        <v>398</v>
      </c>
      <c r="D118" s="97" t="s">
        <v>399</v>
      </c>
      <c r="E118" s="98">
        <v>92.1</v>
      </c>
      <c r="F118" s="98">
        <v>95.8</v>
      </c>
      <c r="G118" s="98">
        <v>80.8</v>
      </c>
      <c r="H118" s="98">
        <v>102.5</v>
      </c>
      <c r="I118" s="98">
        <v>92.1</v>
      </c>
      <c r="J118" s="98">
        <v>95</v>
      </c>
      <c r="K118" s="98">
        <v>97.7</v>
      </c>
    </row>
    <row r="119" spans="1:11" x14ac:dyDescent="0.2">
      <c r="A119" s="96">
        <v>2212940200</v>
      </c>
      <c r="B119" s="14" t="s">
        <v>397</v>
      </c>
      <c r="C119" s="97" t="s">
        <v>400</v>
      </c>
      <c r="D119" s="97" t="s">
        <v>401</v>
      </c>
      <c r="E119" s="98">
        <v>94.9</v>
      </c>
      <c r="F119" s="98">
        <v>94.6</v>
      </c>
      <c r="G119" s="98">
        <v>91.6</v>
      </c>
      <c r="H119" s="98">
        <v>75.7</v>
      </c>
      <c r="I119" s="98">
        <v>101.2</v>
      </c>
      <c r="J119" s="98">
        <v>96.3</v>
      </c>
      <c r="K119" s="98">
        <v>103.4</v>
      </c>
    </row>
    <row r="120" spans="1:11" x14ac:dyDescent="0.2">
      <c r="A120" s="96">
        <v>2225220350</v>
      </c>
      <c r="B120" s="14" t="s">
        <v>397</v>
      </c>
      <c r="C120" s="14" t="s">
        <v>842</v>
      </c>
      <c r="D120" s="97" t="s">
        <v>843</v>
      </c>
      <c r="E120" s="98">
        <v>87.6</v>
      </c>
      <c r="F120" s="98">
        <v>99.4</v>
      </c>
      <c r="G120" s="98">
        <v>74.099999999999994</v>
      </c>
      <c r="H120" s="98">
        <v>87.1</v>
      </c>
      <c r="I120" s="98">
        <v>86.6</v>
      </c>
      <c r="J120" s="98">
        <v>92.2</v>
      </c>
      <c r="K120" s="98">
        <v>94.7</v>
      </c>
    </row>
    <row r="121" spans="1:11" x14ac:dyDescent="0.2">
      <c r="A121" s="96">
        <v>2226380365</v>
      </c>
      <c r="B121" s="14" t="s">
        <v>397</v>
      </c>
      <c r="C121" s="97" t="s">
        <v>402</v>
      </c>
      <c r="D121" s="97" t="s">
        <v>403</v>
      </c>
      <c r="E121" s="98">
        <v>96.7</v>
      </c>
      <c r="F121" s="98">
        <v>97</v>
      </c>
      <c r="G121" s="98">
        <v>95.6</v>
      </c>
      <c r="H121" s="98">
        <v>95.9</v>
      </c>
      <c r="I121" s="98">
        <v>102.8</v>
      </c>
      <c r="J121" s="98">
        <v>97.8</v>
      </c>
      <c r="K121" s="98">
        <v>96.4</v>
      </c>
    </row>
    <row r="122" spans="1:11" x14ac:dyDescent="0.2">
      <c r="A122" s="96">
        <v>2226380900</v>
      </c>
      <c r="B122" s="14" t="s">
        <v>397</v>
      </c>
      <c r="C122" s="14" t="s">
        <v>402</v>
      </c>
      <c r="D122" s="97" t="s">
        <v>404</v>
      </c>
      <c r="E122" s="98">
        <v>92.1</v>
      </c>
      <c r="F122" s="98">
        <v>96.3</v>
      </c>
      <c r="G122" s="98">
        <v>84.7</v>
      </c>
      <c r="H122" s="98">
        <v>94.8</v>
      </c>
      <c r="I122" s="98">
        <v>99</v>
      </c>
      <c r="J122" s="98">
        <v>101.7</v>
      </c>
      <c r="K122" s="98">
        <v>93.4</v>
      </c>
    </row>
    <row r="123" spans="1:11" x14ac:dyDescent="0.2">
      <c r="A123" s="96">
        <v>2229180400</v>
      </c>
      <c r="B123" s="14" t="s">
        <v>397</v>
      </c>
      <c r="C123" s="97" t="s">
        <v>405</v>
      </c>
      <c r="D123" s="97" t="s">
        <v>406</v>
      </c>
      <c r="E123" s="98">
        <v>89.8</v>
      </c>
      <c r="F123" s="98">
        <v>102</v>
      </c>
      <c r="G123" s="98">
        <v>70.400000000000006</v>
      </c>
      <c r="H123" s="98">
        <v>90.9</v>
      </c>
      <c r="I123" s="98">
        <v>101.7</v>
      </c>
      <c r="J123" s="98">
        <v>96.7</v>
      </c>
      <c r="K123" s="98">
        <v>98.4</v>
      </c>
    </row>
    <row r="124" spans="1:11" x14ac:dyDescent="0.2">
      <c r="A124" s="96">
        <v>2229340450</v>
      </c>
      <c r="B124" s="14" t="s">
        <v>397</v>
      </c>
      <c r="C124" s="14" t="s">
        <v>407</v>
      </c>
      <c r="D124" s="97" t="s">
        <v>408</v>
      </c>
      <c r="E124" s="98">
        <v>85.8</v>
      </c>
      <c r="F124" s="98">
        <v>97.8</v>
      </c>
      <c r="G124" s="98">
        <v>74.900000000000006</v>
      </c>
      <c r="H124" s="98">
        <v>75.7</v>
      </c>
      <c r="I124" s="98">
        <v>91.8</v>
      </c>
      <c r="J124" s="98">
        <v>93.2</v>
      </c>
      <c r="K124" s="98">
        <v>91</v>
      </c>
    </row>
    <row r="125" spans="1:11" x14ac:dyDescent="0.2">
      <c r="A125" s="96">
        <v>2233740500</v>
      </c>
      <c r="B125" s="14" t="s">
        <v>397</v>
      </c>
      <c r="C125" s="14" t="s">
        <v>409</v>
      </c>
      <c r="D125" s="97" t="s">
        <v>410</v>
      </c>
      <c r="E125" s="98">
        <v>87.2</v>
      </c>
      <c r="F125" s="98">
        <v>92.3</v>
      </c>
      <c r="G125" s="98">
        <v>74.8</v>
      </c>
      <c r="H125" s="98">
        <v>81.5</v>
      </c>
      <c r="I125" s="98">
        <v>86.5</v>
      </c>
      <c r="J125" s="98">
        <v>102.3</v>
      </c>
      <c r="K125" s="98">
        <v>97.1</v>
      </c>
    </row>
    <row r="126" spans="1:11" x14ac:dyDescent="0.2">
      <c r="A126" s="96">
        <v>2235380600</v>
      </c>
      <c r="B126" s="14" t="s">
        <v>397</v>
      </c>
      <c r="C126" s="14" t="s">
        <v>411</v>
      </c>
      <c r="D126" s="97" t="s">
        <v>412</v>
      </c>
      <c r="E126" s="98">
        <v>112</v>
      </c>
      <c r="F126" s="98">
        <v>98.6</v>
      </c>
      <c r="G126" s="98">
        <v>140.9</v>
      </c>
      <c r="H126" s="98">
        <v>76.400000000000006</v>
      </c>
      <c r="I126" s="98">
        <v>97</v>
      </c>
      <c r="J126" s="98">
        <v>117.1</v>
      </c>
      <c r="K126" s="98">
        <v>105.1</v>
      </c>
    </row>
    <row r="127" spans="1:11" x14ac:dyDescent="0.2">
      <c r="A127" s="96">
        <v>2235380850</v>
      </c>
      <c r="B127" s="14" t="s">
        <v>397</v>
      </c>
      <c r="C127" s="14" t="s">
        <v>411</v>
      </c>
      <c r="D127" s="97" t="s">
        <v>844</v>
      </c>
      <c r="E127" s="98">
        <v>95.4</v>
      </c>
      <c r="F127" s="98">
        <v>95.1</v>
      </c>
      <c r="G127" s="98">
        <v>92.7</v>
      </c>
      <c r="H127" s="98">
        <v>93.4</v>
      </c>
      <c r="I127" s="98">
        <v>92.1</v>
      </c>
      <c r="J127" s="98">
        <v>98.8</v>
      </c>
      <c r="K127" s="98">
        <v>99.4</v>
      </c>
    </row>
    <row r="128" spans="1:11" x14ac:dyDescent="0.2">
      <c r="A128" s="96">
        <v>2243340800</v>
      </c>
      <c r="B128" s="14" t="s">
        <v>397</v>
      </c>
      <c r="C128" s="97" t="s">
        <v>413</v>
      </c>
      <c r="D128" s="97" t="s">
        <v>414</v>
      </c>
      <c r="E128" s="98">
        <v>92</v>
      </c>
      <c r="F128" s="98">
        <v>98.3</v>
      </c>
      <c r="G128" s="98">
        <v>77.400000000000006</v>
      </c>
      <c r="H128" s="98">
        <v>87.7</v>
      </c>
      <c r="I128" s="98">
        <v>95.6</v>
      </c>
      <c r="J128" s="98">
        <v>100.9</v>
      </c>
      <c r="K128" s="98">
        <v>102.9</v>
      </c>
    </row>
    <row r="129" spans="1:11" x14ac:dyDescent="0.2">
      <c r="A129" s="96">
        <v>2338860500</v>
      </c>
      <c r="B129" s="14" t="s">
        <v>415</v>
      </c>
      <c r="C129" s="97" t="s">
        <v>416</v>
      </c>
      <c r="D129" s="97" t="s">
        <v>417</v>
      </c>
      <c r="E129" s="98">
        <v>115.1</v>
      </c>
      <c r="F129" s="98">
        <v>102.9</v>
      </c>
      <c r="G129" s="98">
        <v>133.9</v>
      </c>
      <c r="H129" s="98">
        <v>103.5</v>
      </c>
      <c r="I129" s="98">
        <v>104.8</v>
      </c>
      <c r="J129" s="98">
        <v>111.1</v>
      </c>
      <c r="K129" s="98">
        <v>109.8</v>
      </c>
    </row>
    <row r="130" spans="1:11" x14ac:dyDescent="0.2">
      <c r="A130" s="96">
        <v>2412580100</v>
      </c>
      <c r="B130" s="14" t="s">
        <v>418</v>
      </c>
      <c r="C130" s="97" t="s">
        <v>419</v>
      </c>
      <c r="D130" s="97" t="s">
        <v>420</v>
      </c>
      <c r="E130" s="98">
        <v>107.6</v>
      </c>
      <c r="F130" s="98">
        <v>109.2</v>
      </c>
      <c r="G130" s="98">
        <v>115.8</v>
      </c>
      <c r="H130" s="98">
        <v>105.2</v>
      </c>
      <c r="I130" s="98">
        <v>102.7</v>
      </c>
      <c r="J130" s="98">
        <v>82.5</v>
      </c>
      <c r="K130" s="98">
        <v>104</v>
      </c>
    </row>
    <row r="131" spans="1:11" x14ac:dyDescent="0.2">
      <c r="A131" s="96">
        <v>2423224250</v>
      </c>
      <c r="B131" s="14" t="s">
        <v>418</v>
      </c>
      <c r="C131" s="97" t="s">
        <v>270</v>
      </c>
      <c r="D131" s="97" t="s">
        <v>421</v>
      </c>
      <c r="E131" s="98">
        <v>144.69999999999999</v>
      </c>
      <c r="F131" s="98">
        <v>113</v>
      </c>
      <c r="G131" s="98">
        <v>224.9</v>
      </c>
      <c r="H131" s="98">
        <v>109.3</v>
      </c>
      <c r="I131" s="98">
        <v>110.9</v>
      </c>
      <c r="J131" s="98">
        <v>85.3</v>
      </c>
      <c r="K131" s="98">
        <v>109.1</v>
      </c>
    </row>
    <row r="132" spans="1:11" x14ac:dyDescent="0.2">
      <c r="A132" s="96">
        <v>2514460200</v>
      </c>
      <c r="B132" s="14" t="s">
        <v>422</v>
      </c>
      <c r="C132" s="97" t="s">
        <v>423</v>
      </c>
      <c r="D132" s="97" t="s">
        <v>424</v>
      </c>
      <c r="E132" s="98">
        <v>153.1</v>
      </c>
      <c r="F132" s="98">
        <v>115.9</v>
      </c>
      <c r="G132" s="98">
        <v>225.7</v>
      </c>
      <c r="H132" s="98">
        <v>124.9</v>
      </c>
      <c r="I132" s="98">
        <v>111.9</v>
      </c>
      <c r="J132" s="98">
        <v>117</v>
      </c>
      <c r="K132" s="98">
        <v>124.7</v>
      </c>
    </row>
    <row r="133" spans="1:11" x14ac:dyDescent="0.2">
      <c r="A133" s="96">
        <v>2538340700</v>
      </c>
      <c r="B133" s="14" t="s">
        <v>422</v>
      </c>
      <c r="C133" s="97" t="s">
        <v>425</v>
      </c>
      <c r="D133" s="97" t="s">
        <v>426</v>
      </c>
      <c r="E133" s="98">
        <v>113.7</v>
      </c>
      <c r="F133" s="98">
        <v>117.2</v>
      </c>
      <c r="G133" s="98">
        <v>122.8</v>
      </c>
      <c r="H133" s="98">
        <v>93.5</v>
      </c>
      <c r="I133" s="98">
        <v>114.6</v>
      </c>
      <c r="J133" s="98">
        <v>120.5</v>
      </c>
      <c r="K133" s="98">
        <v>107.9</v>
      </c>
    </row>
    <row r="134" spans="1:11" x14ac:dyDescent="0.2">
      <c r="A134" s="96">
        <v>2619804400</v>
      </c>
      <c r="B134" s="14" t="s">
        <v>427</v>
      </c>
      <c r="C134" s="14" t="s">
        <v>428</v>
      </c>
      <c r="D134" s="97" t="s">
        <v>429</v>
      </c>
      <c r="E134" s="98">
        <v>103.4</v>
      </c>
      <c r="F134" s="98">
        <v>101.2</v>
      </c>
      <c r="G134" s="98">
        <v>103.9</v>
      </c>
      <c r="H134" s="98">
        <v>98.4</v>
      </c>
      <c r="I134" s="98">
        <v>105.2</v>
      </c>
      <c r="J134" s="98">
        <v>96.3</v>
      </c>
      <c r="K134" s="98">
        <v>106.5</v>
      </c>
    </row>
    <row r="135" spans="1:11" x14ac:dyDescent="0.2">
      <c r="A135" s="96">
        <v>2624340570</v>
      </c>
      <c r="B135" s="14" t="s">
        <v>427</v>
      </c>
      <c r="C135" s="97" t="s">
        <v>430</v>
      </c>
      <c r="D135" s="97" t="s">
        <v>431</v>
      </c>
      <c r="E135" s="98">
        <v>94.3</v>
      </c>
      <c r="F135" s="98">
        <v>89.7</v>
      </c>
      <c r="G135" s="98">
        <v>88.4</v>
      </c>
      <c r="H135" s="98">
        <v>101.7</v>
      </c>
      <c r="I135" s="98">
        <v>101.6</v>
      </c>
      <c r="J135" s="98">
        <v>96.5</v>
      </c>
      <c r="K135" s="98">
        <v>98.5</v>
      </c>
    </row>
    <row r="136" spans="1:11" x14ac:dyDescent="0.2">
      <c r="A136" s="96">
        <v>2628020650</v>
      </c>
      <c r="B136" s="14" t="s">
        <v>427</v>
      </c>
      <c r="C136" s="97" t="s">
        <v>432</v>
      </c>
      <c r="D136" s="97" t="s">
        <v>433</v>
      </c>
      <c r="E136" s="98">
        <v>75.599999999999994</v>
      </c>
      <c r="F136" s="98">
        <v>77.8</v>
      </c>
      <c r="G136" s="98">
        <v>49.4</v>
      </c>
      <c r="H136" s="98">
        <v>98.9</v>
      </c>
      <c r="I136" s="98">
        <v>97.2</v>
      </c>
      <c r="J136" s="98">
        <v>94.4</v>
      </c>
      <c r="K136" s="98">
        <v>85.4</v>
      </c>
    </row>
    <row r="137" spans="1:11" x14ac:dyDescent="0.2">
      <c r="A137" s="96">
        <v>2632100762</v>
      </c>
      <c r="B137" s="14" t="s">
        <v>427</v>
      </c>
      <c r="C137" s="97" t="s">
        <v>900</v>
      </c>
      <c r="D137" s="97" t="s">
        <v>901</v>
      </c>
      <c r="E137" s="98">
        <v>92</v>
      </c>
      <c r="F137" s="98">
        <v>103.8</v>
      </c>
      <c r="G137" s="98">
        <v>73.7</v>
      </c>
      <c r="H137" s="98">
        <v>98.4</v>
      </c>
      <c r="I137" s="98">
        <v>104.7</v>
      </c>
      <c r="J137" s="98">
        <v>101.9</v>
      </c>
      <c r="K137" s="98">
        <v>97.4</v>
      </c>
    </row>
    <row r="138" spans="1:11" x14ac:dyDescent="0.2">
      <c r="A138" s="96">
        <v>2635660855</v>
      </c>
      <c r="B138" s="14" t="s">
        <v>427</v>
      </c>
      <c r="C138" s="97" t="s">
        <v>902</v>
      </c>
      <c r="D138" s="97" t="s">
        <v>845</v>
      </c>
      <c r="E138" s="98">
        <v>87.3</v>
      </c>
      <c r="F138" s="98">
        <v>92.6</v>
      </c>
      <c r="G138" s="98">
        <v>70.3</v>
      </c>
      <c r="H138" s="98">
        <v>107.9</v>
      </c>
      <c r="I138" s="98">
        <v>98.4</v>
      </c>
      <c r="J138" s="98">
        <v>95.3</v>
      </c>
      <c r="K138" s="98">
        <v>90.8</v>
      </c>
    </row>
    <row r="139" spans="1:11" x14ac:dyDescent="0.2">
      <c r="A139" s="96">
        <v>2731860500</v>
      </c>
      <c r="B139" s="14" t="s">
        <v>434</v>
      </c>
      <c r="C139" s="97" t="s">
        <v>435</v>
      </c>
      <c r="D139" s="97" t="s">
        <v>436</v>
      </c>
      <c r="E139" s="98">
        <v>91.3</v>
      </c>
      <c r="F139" s="98">
        <v>102.9</v>
      </c>
      <c r="G139" s="98">
        <v>77.8</v>
      </c>
      <c r="H139" s="98">
        <v>95.6</v>
      </c>
      <c r="I139" s="98">
        <v>86.9</v>
      </c>
      <c r="J139" s="98">
        <v>107.1</v>
      </c>
      <c r="K139" s="98">
        <v>95.8</v>
      </c>
    </row>
    <row r="140" spans="1:11" x14ac:dyDescent="0.2">
      <c r="A140" s="96">
        <v>2733460511</v>
      </c>
      <c r="B140" s="14" t="s">
        <v>434</v>
      </c>
      <c r="C140" s="97" t="s">
        <v>437</v>
      </c>
      <c r="D140" s="97" t="s">
        <v>438</v>
      </c>
      <c r="E140" s="98">
        <v>102.4</v>
      </c>
      <c r="F140" s="98">
        <v>100.9</v>
      </c>
      <c r="G140" s="98">
        <v>98.2</v>
      </c>
      <c r="H140" s="98">
        <v>97.6</v>
      </c>
      <c r="I140" s="98">
        <v>105.1</v>
      </c>
      <c r="J140" s="98">
        <v>98.7</v>
      </c>
      <c r="K140" s="98">
        <v>109</v>
      </c>
    </row>
    <row r="141" spans="1:11" x14ac:dyDescent="0.2">
      <c r="A141" s="96">
        <v>2733460880</v>
      </c>
      <c r="B141" s="14" t="s">
        <v>434</v>
      </c>
      <c r="C141" s="97" t="s">
        <v>437</v>
      </c>
      <c r="D141" s="97" t="s">
        <v>439</v>
      </c>
      <c r="E141" s="98">
        <v>102</v>
      </c>
      <c r="F141" s="98">
        <v>99.8</v>
      </c>
      <c r="G141" s="98">
        <v>97.4</v>
      </c>
      <c r="H141" s="98">
        <v>96.4</v>
      </c>
      <c r="I141" s="98">
        <v>104.1</v>
      </c>
      <c r="J141" s="98">
        <v>99.6</v>
      </c>
      <c r="K141" s="98">
        <v>109.7</v>
      </c>
    </row>
    <row r="142" spans="1:11" x14ac:dyDescent="0.2">
      <c r="A142" s="96">
        <v>2741060840</v>
      </c>
      <c r="B142" s="14" t="s">
        <v>434</v>
      </c>
      <c r="C142" s="97" t="s">
        <v>440</v>
      </c>
      <c r="D142" s="97" t="s">
        <v>441</v>
      </c>
      <c r="E142" s="98">
        <v>100.9</v>
      </c>
      <c r="F142" s="98">
        <v>109.4</v>
      </c>
      <c r="G142" s="98">
        <v>83.7</v>
      </c>
      <c r="H142" s="98">
        <v>99.4</v>
      </c>
      <c r="I142" s="98">
        <v>98</v>
      </c>
      <c r="J142" s="98">
        <v>120.6</v>
      </c>
      <c r="K142" s="98">
        <v>112.2</v>
      </c>
    </row>
    <row r="143" spans="1:11" x14ac:dyDescent="0.2">
      <c r="A143" s="96">
        <v>2825620500</v>
      </c>
      <c r="B143" s="14" t="s">
        <v>442</v>
      </c>
      <c r="C143" s="97" t="s">
        <v>443</v>
      </c>
      <c r="D143" s="97" t="s">
        <v>444</v>
      </c>
      <c r="E143" s="98">
        <v>85.3</v>
      </c>
      <c r="F143" s="98">
        <v>100</v>
      </c>
      <c r="G143" s="98">
        <v>65</v>
      </c>
      <c r="H143" s="98">
        <v>94.1</v>
      </c>
      <c r="I143" s="98">
        <v>93.3</v>
      </c>
      <c r="J143" s="98">
        <v>96.4</v>
      </c>
      <c r="K143" s="98">
        <v>91.1</v>
      </c>
    </row>
    <row r="144" spans="1:11" x14ac:dyDescent="0.2">
      <c r="A144" s="96">
        <v>2827140600</v>
      </c>
      <c r="B144" s="14" t="s">
        <v>442</v>
      </c>
      <c r="C144" s="97" t="s">
        <v>445</v>
      </c>
      <c r="D144" s="97" t="s">
        <v>446</v>
      </c>
      <c r="E144" s="98">
        <v>80.599999999999994</v>
      </c>
      <c r="F144" s="98">
        <v>95.1</v>
      </c>
      <c r="G144" s="98">
        <v>63.9</v>
      </c>
      <c r="H144" s="98">
        <v>84.3</v>
      </c>
      <c r="I144" s="98">
        <v>74.8</v>
      </c>
      <c r="J144" s="98">
        <v>99.7</v>
      </c>
      <c r="K144" s="98">
        <v>86.9</v>
      </c>
    </row>
    <row r="145" spans="1:11" x14ac:dyDescent="0.2">
      <c r="A145" s="96">
        <v>2832940700</v>
      </c>
      <c r="B145" s="14" t="s">
        <v>442</v>
      </c>
      <c r="C145" s="97" t="s">
        <v>447</v>
      </c>
      <c r="D145" s="97" t="s">
        <v>448</v>
      </c>
      <c r="E145" s="98">
        <v>87.4</v>
      </c>
      <c r="F145" s="98">
        <v>90.3</v>
      </c>
      <c r="G145" s="98">
        <v>70.8</v>
      </c>
      <c r="H145" s="98">
        <v>96.6</v>
      </c>
      <c r="I145" s="98">
        <v>91.9</v>
      </c>
      <c r="J145" s="98">
        <v>97.2</v>
      </c>
      <c r="K145" s="98">
        <v>97.4</v>
      </c>
    </row>
    <row r="146" spans="1:11" x14ac:dyDescent="0.2">
      <c r="A146" s="96">
        <v>2846180850</v>
      </c>
      <c r="B146" s="14" t="s">
        <v>442</v>
      </c>
      <c r="C146" s="97" t="s">
        <v>449</v>
      </c>
      <c r="D146" s="97" t="s">
        <v>450</v>
      </c>
      <c r="E146" s="98">
        <v>81</v>
      </c>
      <c r="F146" s="98">
        <v>85.8</v>
      </c>
      <c r="G146" s="98">
        <v>64.099999999999994</v>
      </c>
      <c r="H146" s="98">
        <v>87.6</v>
      </c>
      <c r="I146" s="98">
        <v>91.2</v>
      </c>
      <c r="J146" s="98">
        <v>86.8</v>
      </c>
      <c r="K146" s="98">
        <v>90.1</v>
      </c>
    </row>
    <row r="147" spans="1:11" x14ac:dyDescent="0.2">
      <c r="A147" s="96">
        <v>2917860250</v>
      </c>
      <c r="B147" s="14" t="s">
        <v>451</v>
      </c>
      <c r="C147" s="97" t="s">
        <v>452</v>
      </c>
      <c r="D147" s="97" t="s">
        <v>453</v>
      </c>
      <c r="E147" s="98">
        <v>94</v>
      </c>
      <c r="F147" s="98">
        <v>97.3</v>
      </c>
      <c r="G147" s="98">
        <v>85.4</v>
      </c>
      <c r="H147" s="98">
        <v>98.1</v>
      </c>
      <c r="I147" s="98">
        <v>93.7</v>
      </c>
      <c r="J147" s="98">
        <v>95.4</v>
      </c>
      <c r="K147" s="98">
        <v>99.6</v>
      </c>
    </row>
    <row r="148" spans="1:11" x14ac:dyDescent="0.2">
      <c r="A148" s="96">
        <v>2927620450</v>
      </c>
      <c r="B148" s="14" t="s">
        <v>451</v>
      </c>
      <c r="C148" s="97" t="s">
        <v>454</v>
      </c>
      <c r="D148" s="97" t="s">
        <v>455</v>
      </c>
      <c r="E148" s="98">
        <v>91</v>
      </c>
      <c r="F148" s="98">
        <v>97.2</v>
      </c>
      <c r="G148" s="98">
        <v>76.900000000000006</v>
      </c>
      <c r="H148" s="98">
        <v>95</v>
      </c>
      <c r="I148" s="98">
        <v>104.5</v>
      </c>
      <c r="J148" s="98">
        <v>99.2</v>
      </c>
      <c r="K148" s="98">
        <v>96</v>
      </c>
    </row>
    <row r="149" spans="1:11" x14ac:dyDescent="0.2">
      <c r="A149" s="96">
        <v>2927900500</v>
      </c>
      <c r="B149" s="14" t="s">
        <v>451</v>
      </c>
      <c r="C149" s="97" t="s">
        <v>456</v>
      </c>
      <c r="D149" s="97" t="s">
        <v>457</v>
      </c>
      <c r="E149" s="98">
        <v>81.7</v>
      </c>
      <c r="F149" s="98">
        <v>89.9</v>
      </c>
      <c r="G149" s="98">
        <v>62.7</v>
      </c>
      <c r="H149" s="98">
        <v>102.1</v>
      </c>
      <c r="I149" s="98">
        <v>92</v>
      </c>
      <c r="J149" s="98">
        <v>91.9</v>
      </c>
      <c r="K149" s="98">
        <v>85.5</v>
      </c>
    </row>
    <row r="150" spans="1:11" x14ac:dyDescent="0.2">
      <c r="A150" s="96">
        <v>2928140600</v>
      </c>
      <c r="B150" s="14" t="s">
        <v>451</v>
      </c>
      <c r="C150" s="97" t="s">
        <v>458</v>
      </c>
      <c r="D150" s="97" t="s">
        <v>459</v>
      </c>
      <c r="E150" s="98">
        <v>94.3</v>
      </c>
      <c r="F150" s="98">
        <v>91.1</v>
      </c>
      <c r="G150" s="98">
        <v>97.4</v>
      </c>
      <c r="H150" s="98">
        <v>98.2</v>
      </c>
      <c r="I150" s="98">
        <v>88.6</v>
      </c>
      <c r="J150" s="98">
        <v>92.5</v>
      </c>
      <c r="K150" s="98">
        <v>93.2</v>
      </c>
    </row>
    <row r="151" spans="1:11" x14ac:dyDescent="0.2">
      <c r="A151" s="96">
        <v>2941180860</v>
      </c>
      <c r="B151" s="14" t="s">
        <v>451</v>
      </c>
      <c r="C151" s="97" t="s">
        <v>461</v>
      </c>
      <c r="D151" s="97" t="s">
        <v>460</v>
      </c>
      <c r="E151" s="98">
        <v>97.2</v>
      </c>
      <c r="F151" s="98">
        <v>113.6</v>
      </c>
      <c r="G151" s="98">
        <v>87.3</v>
      </c>
      <c r="H151" s="98">
        <v>90.8</v>
      </c>
      <c r="I151" s="98">
        <v>107.9</v>
      </c>
      <c r="J151" s="98">
        <v>103.6</v>
      </c>
      <c r="K151" s="98">
        <v>96.5</v>
      </c>
    </row>
    <row r="152" spans="1:11" x14ac:dyDescent="0.2">
      <c r="A152" s="96">
        <v>2941180880</v>
      </c>
      <c r="B152" s="14" t="s">
        <v>451</v>
      </c>
      <c r="C152" s="97" t="s">
        <v>461</v>
      </c>
      <c r="D152" s="97" t="s">
        <v>462</v>
      </c>
      <c r="E152" s="98">
        <v>86.9</v>
      </c>
      <c r="F152" s="98">
        <v>99.2</v>
      </c>
      <c r="G152" s="98">
        <v>74.2</v>
      </c>
      <c r="H152" s="98">
        <v>95</v>
      </c>
      <c r="I152" s="98">
        <v>86.1</v>
      </c>
      <c r="J152" s="98">
        <v>90.4</v>
      </c>
      <c r="K152" s="98">
        <v>89.9</v>
      </c>
    </row>
    <row r="153" spans="1:11" x14ac:dyDescent="0.2">
      <c r="A153" s="96">
        <v>2944180920</v>
      </c>
      <c r="B153" s="14" t="s">
        <v>451</v>
      </c>
      <c r="C153" s="97" t="s">
        <v>463</v>
      </c>
      <c r="D153" s="97" t="s">
        <v>464</v>
      </c>
      <c r="E153" s="98">
        <v>88.6</v>
      </c>
      <c r="F153" s="98">
        <v>98.9</v>
      </c>
      <c r="G153" s="98">
        <v>76.400000000000006</v>
      </c>
      <c r="H153" s="98">
        <v>87.8</v>
      </c>
      <c r="I153" s="98">
        <v>93</v>
      </c>
      <c r="J153" s="98">
        <v>101.7</v>
      </c>
      <c r="K153" s="98">
        <v>92.5</v>
      </c>
    </row>
    <row r="154" spans="1:11" x14ac:dyDescent="0.2">
      <c r="A154" s="96">
        <v>3014580250</v>
      </c>
      <c r="B154" s="14" t="s">
        <v>465</v>
      </c>
      <c r="C154" s="97" t="s">
        <v>466</v>
      </c>
      <c r="D154" s="97" t="s">
        <v>467</v>
      </c>
      <c r="E154" s="98">
        <v>115.3</v>
      </c>
      <c r="F154" s="98">
        <v>104.5</v>
      </c>
      <c r="G154" s="98">
        <v>143.9</v>
      </c>
      <c r="H154" s="98">
        <v>87.8</v>
      </c>
      <c r="I154" s="98">
        <v>94.6</v>
      </c>
      <c r="J154" s="98">
        <v>97.9</v>
      </c>
      <c r="K154" s="98">
        <v>109</v>
      </c>
    </row>
    <row r="155" spans="1:11" x14ac:dyDescent="0.2">
      <c r="A155" s="96">
        <v>3024500500</v>
      </c>
      <c r="B155" s="14" t="s">
        <v>465</v>
      </c>
      <c r="C155" s="97" t="s">
        <v>468</v>
      </c>
      <c r="D155" s="97" t="s">
        <v>469</v>
      </c>
      <c r="E155" s="98">
        <v>88.4</v>
      </c>
      <c r="F155" s="98">
        <v>97.7</v>
      </c>
      <c r="G155" s="98">
        <v>76.2</v>
      </c>
      <c r="H155" s="98">
        <v>86.7</v>
      </c>
      <c r="I155" s="98">
        <v>98.2</v>
      </c>
      <c r="J155" s="98">
        <v>103.5</v>
      </c>
      <c r="K155" s="98">
        <v>91.4</v>
      </c>
    </row>
    <row r="156" spans="1:11" x14ac:dyDescent="0.2">
      <c r="A156" s="96">
        <v>3125580420</v>
      </c>
      <c r="B156" s="14" t="s">
        <v>470</v>
      </c>
      <c r="C156" s="97" t="s">
        <v>471</v>
      </c>
      <c r="D156" s="97" t="s">
        <v>472</v>
      </c>
      <c r="E156" s="98">
        <v>93.9</v>
      </c>
      <c r="F156" s="98">
        <v>101.3</v>
      </c>
      <c r="G156" s="98">
        <v>90</v>
      </c>
      <c r="H156" s="98">
        <v>83.6</v>
      </c>
      <c r="I156" s="98">
        <v>94.5</v>
      </c>
      <c r="J156" s="98">
        <v>100.8</v>
      </c>
      <c r="K156" s="98">
        <v>96</v>
      </c>
    </row>
    <row r="157" spans="1:11" x14ac:dyDescent="0.2">
      <c r="A157" s="96">
        <v>3130700600</v>
      </c>
      <c r="B157" s="14" t="s">
        <v>470</v>
      </c>
      <c r="C157" s="97" t="s">
        <v>473</v>
      </c>
      <c r="D157" s="97" t="s">
        <v>474</v>
      </c>
      <c r="E157" s="98">
        <v>91.2</v>
      </c>
      <c r="F157" s="98">
        <v>95.2</v>
      </c>
      <c r="G157" s="98">
        <v>78.5</v>
      </c>
      <c r="H157" s="98">
        <v>88.1</v>
      </c>
      <c r="I157" s="98">
        <v>100.3</v>
      </c>
      <c r="J157" s="98">
        <v>106.3</v>
      </c>
      <c r="K157" s="98">
        <v>98.6</v>
      </c>
    </row>
    <row r="158" spans="1:11" x14ac:dyDescent="0.2">
      <c r="A158" s="96">
        <v>3136540700</v>
      </c>
      <c r="B158" s="14" t="s">
        <v>470</v>
      </c>
      <c r="C158" s="97" t="s">
        <v>475</v>
      </c>
      <c r="D158" s="97" t="s">
        <v>476</v>
      </c>
      <c r="E158" s="98">
        <v>94.4</v>
      </c>
      <c r="F158" s="98">
        <v>97.6</v>
      </c>
      <c r="G158" s="98">
        <v>88.8</v>
      </c>
      <c r="H158" s="98">
        <v>95.4</v>
      </c>
      <c r="I158" s="98">
        <v>103.9</v>
      </c>
      <c r="J158" s="98">
        <v>99</v>
      </c>
      <c r="K158" s="98">
        <v>94.9</v>
      </c>
    </row>
    <row r="159" spans="1:11" x14ac:dyDescent="0.2">
      <c r="A159" s="96">
        <v>3229820400</v>
      </c>
      <c r="B159" s="14" t="s">
        <v>477</v>
      </c>
      <c r="C159" s="97" t="s">
        <v>478</v>
      </c>
      <c r="D159" s="97" t="s">
        <v>479</v>
      </c>
      <c r="E159" s="98">
        <v>103.9</v>
      </c>
      <c r="F159" s="98">
        <v>104.3</v>
      </c>
      <c r="G159" s="98">
        <v>110.6</v>
      </c>
      <c r="H159" s="98">
        <v>97.6</v>
      </c>
      <c r="I159" s="98">
        <v>117.6</v>
      </c>
      <c r="J159" s="98">
        <v>97.3</v>
      </c>
      <c r="K159" s="98">
        <v>96.5</v>
      </c>
    </row>
    <row r="160" spans="1:11" x14ac:dyDescent="0.2">
      <c r="A160" s="96">
        <v>3239900600</v>
      </c>
      <c r="B160" s="14" t="s">
        <v>477</v>
      </c>
      <c r="C160" s="97" t="s">
        <v>480</v>
      </c>
      <c r="D160" s="97" t="s">
        <v>481</v>
      </c>
      <c r="E160" s="98">
        <v>108.3</v>
      </c>
      <c r="F160" s="98">
        <v>105.3</v>
      </c>
      <c r="G160" s="98">
        <v>124.8</v>
      </c>
      <c r="H160" s="98">
        <v>84.6</v>
      </c>
      <c r="I160" s="98">
        <v>121.3</v>
      </c>
      <c r="J160" s="98">
        <v>106.6</v>
      </c>
      <c r="K160" s="98">
        <v>97.8</v>
      </c>
    </row>
    <row r="161" spans="1:11" x14ac:dyDescent="0.2">
      <c r="A161" s="96">
        <v>3331700500</v>
      </c>
      <c r="B161" s="14" t="s">
        <v>482</v>
      </c>
      <c r="C161" s="14" t="s">
        <v>483</v>
      </c>
      <c r="D161" s="97" t="s">
        <v>484</v>
      </c>
      <c r="E161" s="98">
        <v>112.2</v>
      </c>
      <c r="F161" s="98">
        <v>104.7</v>
      </c>
      <c r="G161" s="98">
        <v>110.8</v>
      </c>
      <c r="H161" s="98">
        <v>113.3</v>
      </c>
      <c r="I161" s="98">
        <v>98</v>
      </c>
      <c r="J161" s="98">
        <v>118</v>
      </c>
      <c r="K161" s="98">
        <v>120.3</v>
      </c>
    </row>
    <row r="162" spans="1:11" x14ac:dyDescent="0.2">
      <c r="A162" s="96">
        <v>3435084500</v>
      </c>
      <c r="B162" s="14" t="s">
        <v>485</v>
      </c>
      <c r="C162" s="14" t="s">
        <v>486</v>
      </c>
      <c r="D162" s="97" t="s">
        <v>487</v>
      </c>
      <c r="E162" s="98">
        <v>123.1</v>
      </c>
      <c r="F162" s="98">
        <v>106.4</v>
      </c>
      <c r="G162" s="98">
        <v>155.5</v>
      </c>
      <c r="H162" s="98">
        <v>106.6</v>
      </c>
      <c r="I162" s="98">
        <v>107.1</v>
      </c>
      <c r="J162" s="98">
        <v>97.7</v>
      </c>
      <c r="K162" s="98">
        <v>112.6</v>
      </c>
    </row>
    <row r="163" spans="1:11" x14ac:dyDescent="0.2">
      <c r="A163" s="96">
        <v>3435084560</v>
      </c>
      <c r="B163" s="14" t="s">
        <v>485</v>
      </c>
      <c r="C163" s="97" t="s">
        <v>486</v>
      </c>
      <c r="D163" s="97" t="s">
        <v>846</v>
      </c>
      <c r="E163" s="98">
        <v>98</v>
      </c>
      <c r="F163" s="98">
        <v>101.6</v>
      </c>
      <c r="G163" s="98">
        <v>95</v>
      </c>
      <c r="H163" s="98">
        <v>100.9</v>
      </c>
      <c r="I163" s="98">
        <v>101.8</v>
      </c>
      <c r="J163" s="98">
        <v>92.9</v>
      </c>
      <c r="K163" s="98">
        <v>97.9</v>
      </c>
    </row>
    <row r="164" spans="1:11" x14ac:dyDescent="0.2">
      <c r="A164" s="96">
        <v>3435614050</v>
      </c>
      <c r="B164" s="14" t="s">
        <v>485</v>
      </c>
      <c r="C164" s="97" t="s">
        <v>488</v>
      </c>
      <c r="D164" s="97" t="s">
        <v>489</v>
      </c>
      <c r="E164" s="98">
        <v>123.8</v>
      </c>
      <c r="F164" s="98">
        <v>107.8</v>
      </c>
      <c r="G164" s="98">
        <v>158</v>
      </c>
      <c r="H164" s="98">
        <v>105.9</v>
      </c>
      <c r="I164" s="98">
        <v>106.5</v>
      </c>
      <c r="J164" s="98">
        <v>102.3</v>
      </c>
      <c r="K164" s="98">
        <v>111.2</v>
      </c>
    </row>
    <row r="165" spans="1:11" x14ac:dyDescent="0.2">
      <c r="A165" s="96">
        <v>3435614250</v>
      </c>
      <c r="B165" s="14" t="s">
        <v>485</v>
      </c>
      <c r="C165" s="97" t="s">
        <v>488</v>
      </c>
      <c r="D165" s="97" t="s">
        <v>490</v>
      </c>
      <c r="E165" s="98">
        <v>115.7</v>
      </c>
      <c r="F165" s="98">
        <v>106.1</v>
      </c>
      <c r="G165" s="98">
        <v>136</v>
      </c>
      <c r="H165" s="98">
        <v>104.4</v>
      </c>
      <c r="I165" s="98">
        <v>105.2</v>
      </c>
      <c r="J165" s="98">
        <v>98.4</v>
      </c>
      <c r="K165" s="98">
        <v>109.3</v>
      </c>
    </row>
    <row r="166" spans="1:11" x14ac:dyDescent="0.2">
      <c r="A166" s="96">
        <v>3435614260</v>
      </c>
      <c r="B166" s="14" t="s">
        <v>485</v>
      </c>
      <c r="C166" s="97" t="s">
        <v>488</v>
      </c>
      <c r="D166" s="97" t="s">
        <v>491</v>
      </c>
      <c r="E166" s="98">
        <v>116.6</v>
      </c>
      <c r="F166" s="98">
        <v>111.8</v>
      </c>
      <c r="G166" s="98">
        <v>145.69999999999999</v>
      </c>
      <c r="H166" s="98">
        <v>95.3</v>
      </c>
      <c r="I166" s="98">
        <v>103.3</v>
      </c>
      <c r="J166" s="98">
        <v>99.1</v>
      </c>
      <c r="K166" s="98">
        <v>102.5</v>
      </c>
    </row>
    <row r="167" spans="1:11" x14ac:dyDescent="0.2">
      <c r="A167" s="96">
        <v>3510740200</v>
      </c>
      <c r="B167" s="14" t="s">
        <v>492</v>
      </c>
      <c r="C167" s="97" t="s">
        <v>493</v>
      </c>
      <c r="D167" s="97" t="s">
        <v>847</v>
      </c>
      <c r="E167" s="98">
        <v>92.7</v>
      </c>
      <c r="F167" s="98">
        <v>96.2</v>
      </c>
      <c r="G167" s="98">
        <v>86.7</v>
      </c>
      <c r="H167" s="98">
        <v>94.7</v>
      </c>
      <c r="I167" s="98">
        <v>92.7</v>
      </c>
      <c r="J167" s="98">
        <v>94</v>
      </c>
      <c r="K167" s="98">
        <v>96</v>
      </c>
    </row>
    <row r="168" spans="1:11" x14ac:dyDescent="0.2">
      <c r="A168" s="96">
        <v>3510740595</v>
      </c>
      <c r="B168" s="14" t="s">
        <v>492</v>
      </c>
      <c r="C168" s="97" t="s">
        <v>493</v>
      </c>
      <c r="D168" s="97" t="s">
        <v>494</v>
      </c>
      <c r="E168" s="98">
        <v>93.3</v>
      </c>
      <c r="F168" s="98">
        <v>98.6</v>
      </c>
      <c r="G168" s="98">
        <v>90.5</v>
      </c>
      <c r="H168" s="98">
        <v>93.2</v>
      </c>
      <c r="I168" s="98">
        <v>93.3</v>
      </c>
      <c r="J168" s="98">
        <v>101</v>
      </c>
      <c r="K168" s="98">
        <v>92.1</v>
      </c>
    </row>
    <row r="169" spans="1:11" x14ac:dyDescent="0.2">
      <c r="A169" s="96">
        <v>3529740500</v>
      </c>
      <c r="B169" s="14" t="s">
        <v>492</v>
      </c>
      <c r="C169" s="97" t="s">
        <v>495</v>
      </c>
      <c r="D169" s="97" t="s">
        <v>496</v>
      </c>
      <c r="E169" s="98">
        <v>88.5</v>
      </c>
      <c r="F169" s="98">
        <v>99</v>
      </c>
      <c r="G169" s="98">
        <v>77.599999999999994</v>
      </c>
      <c r="H169" s="98">
        <v>83.9</v>
      </c>
      <c r="I169" s="98">
        <v>99.1</v>
      </c>
      <c r="J169" s="98">
        <v>101.1</v>
      </c>
      <c r="K169" s="98">
        <v>90.8</v>
      </c>
    </row>
    <row r="170" spans="1:11" x14ac:dyDescent="0.2">
      <c r="A170" s="96">
        <v>3610580001</v>
      </c>
      <c r="B170" s="14" t="s">
        <v>497</v>
      </c>
      <c r="C170" s="14" t="s">
        <v>498</v>
      </c>
      <c r="D170" s="97" t="s">
        <v>499</v>
      </c>
      <c r="E170" s="98">
        <v>109.1</v>
      </c>
      <c r="F170" s="98">
        <v>112.5</v>
      </c>
      <c r="G170" s="98">
        <v>110.7</v>
      </c>
      <c r="H170" s="98">
        <v>99.3</v>
      </c>
      <c r="I170" s="98">
        <v>100.1</v>
      </c>
      <c r="J170" s="98">
        <v>106.2</v>
      </c>
      <c r="K170" s="98">
        <v>111.5</v>
      </c>
    </row>
    <row r="171" spans="1:11" x14ac:dyDescent="0.2">
      <c r="A171" s="96">
        <v>3615380160</v>
      </c>
      <c r="B171" s="14" t="s">
        <v>497</v>
      </c>
      <c r="C171" s="14" t="s">
        <v>500</v>
      </c>
      <c r="D171" s="97" t="s">
        <v>501</v>
      </c>
      <c r="E171" s="98">
        <v>94.8</v>
      </c>
      <c r="F171" s="98">
        <v>95.2</v>
      </c>
      <c r="G171" s="98">
        <v>94.2</v>
      </c>
      <c r="H171" s="98">
        <v>97.6</v>
      </c>
      <c r="I171" s="98">
        <v>96.7</v>
      </c>
      <c r="J171" s="98">
        <v>89</v>
      </c>
      <c r="K171" s="98">
        <v>94.6</v>
      </c>
    </row>
    <row r="172" spans="1:11" x14ac:dyDescent="0.2">
      <c r="A172" s="96">
        <v>3635614599</v>
      </c>
      <c r="B172" s="14" t="s">
        <v>497</v>
      </c>
      <c r="C172" s="97" t="s">
        <v>488</v>
      </c>
      <c r="D172" s="97" t="s">
        <v>502</v>
      </c>
      <c r="E172" s="98">
        <v>180.1</v>
      </c>
      <c r="F172" s="98">
        <v>129.6</v>
      </c>
      <c r="G172" s="98">
        <v>317.7</v>
      </c>
      <c r="H172" s="98">
        <v>104.8</v>
      </c>
      <c r="I172" s="98">
        <v>109.8</v>
      </c>
      <c r="J172" s="98">
        <v>103.5</v>
      </c>
      <c r="K172" s="98">
        <v>121.4</v>
      </c>
    </row>
    <row r="173" spans="1:11" x14ac:dyDescent="0.2">
      <c r="A173" s="96">
        <v>3635614600</v>
      </c>
      <c r="B173" s="14" t="s">
        <v>497</v>
      </c>
      <c r="C173" s="14" t="s">
        <v>488</v>
      </c>
      <c r="D173" s="97" t="s">
        <v>503</v>
      </c>
      <c r="E173" s="98">
        <v>253.5</v>
      </c>
      <c r="F173" s="98">
        <v>145.4</v>
      </c>
      <c r="G173" s="98">
        <v>531.70000000000005</v>
      </c>
      <c r="H173" s="98">
        <v>101</v>
      </c>
      <c r="I173" s="98">
        <v>125.5</v>
      </c>
      <c r="J173" s="98">
        <v>108.4</v>
      </c>
      <c r="K173" s="98">
        <v>133.19999999999999</v>
      </c>
    </row>
    <row r="174" spans="1:11" x14ac:dyDescent="0.2">
      <c r="A174" s="96">
        <v>3635614601</v>
      </c>
      <c r="B174" s="14" t="s">
        <v>497</v>
      </c>
      <c r="C174" s="97" t="s">
        <v>488</v>
      </c>
      <c r="D174" s="97" t="s">
        <v>504</v>
      </c>
      <c r="E174" s="98">
        <v>150.30000000000001</v>
      </c>
      <c r="F174" s="98">
        <v>130.4</v>
      </c>
      <c r="G174" s="98">
        <v>223.6</v>
      </c>
      <c r="H174" s="98">
        <v>101.6</v>
      </c>
      <c r="I174" s="98">
        <v>109.1</v>
      </c>
      <c r="J174" s="98">
        <v>105.7</v>
      </c>
      <c r="K174" s="98">
        <v>119.4</v>
      </c>
    </row>
    <row r="175" spans="1:11" x14ac:dyDescent="0.2">
      <c r="A175" s="96">
        <v>3640380750</v>
      </c>
      <c r="B175" s="14" t="s">
        <v>497</v>
      </c>
      <c r="C175" s="97" t="s">
        <v>505</v>
      </c>
      <c r="D175" s="97" t="s">
        <v>506</v>
      </c>
      <c r="E175" s="98">
        <v>101.4</v>
      </c>
      <c r="F175" s="98">
        <v>100.6</v>
      </c>
      <c r="G175" s="98">
        <v>100.6</v>
      </c>
      <c r="H175" s="98">
        <v>95</v>
      </c>
      <c r="I175" s="98">
        <v>106.1</v>
      </c>
      <c r="J175" s="98">
        <v>101.2</v>
      </c>
      <c r="K175" s="98">
        <v>103.8</v>
      </c>
    </row>
    <row r="176" spans="1:11" x14ac:dyDescent="0.2">
      <c r="A176" s="96">
        <v>3711700100</v>
      </c>
      <c r="B176" s="14" t="s">
        <v>507</v>
      </c>
      <c r="C176" s="97" t="s">
        <v>508</v>
      </c>
      <c r="D176" s="97" t="s">
        <v>509</v>
      </c>
      <c r="E176" s="98">
        <v>104.3</v>
      </c>
      <c r="F176" s="98">
        <v>98.2</v>
      </c>
      <c r="G176" s="98">
        <v>111.3</v>
      </c>
      <c r="H176" s="98">
        <v>106.3</v>
      </c>
      <c r="I176" s="98">
        <v>97.1</v>
      </c>
      <c r="J176" s="98">
        <v>112.1</v>
      </c>
      <c r="K176" s="98">
        <v>100.7</v>
      </c>
    </row>
    <row r="177" spans="1:11" x14ac:dyDescent="0.2">
      <c r="A177" s="96">
        <v>3715500250</v>
      </c>
      <c r="B177" s="14" t="s">
        <v>507</v>
      </c>
      <c r="C177" s="97" t="s">
        <v>848</v>
      </c>
      <c r="D177" s="97" t="s">
        <v>849</v>
      </c>
      <c r="E177" s="98">
        <v>90.9</v>
      </c>
      <c r="F177" s="98">
        <v>98.9</v>
      </c>
      <c r="G177" s="98">
        <v>79.3</v>
      </c>
      <c r="H177" s="98">
        <v>95.1</v>
      </c>
      <c r="I177" s="98">
        <v>92.8</v>
      </c>
      <c r="J177" s="98">
        <v>110.8</v>
      </c>
      <c r="K177" s="98">
        <v>93.3</v>
      </c>
    </row>
    <row r="178" spans="1:11" x14ac:dyDescent="0.2">
      <c r="A178" s="96">
        <v>3716740350</v>
      </c>
      <c r="B178" s="14" t="s">
        <v>507</v>
      </c>
      <c r="C178" s="97" t="s">
        <v>510</v>
      </c>
      <c r="D178" s="97" t="s">
        <v>511</v>
      </c>
      <c r="E178" s="98">
        <v>96.3</v>
      </c>
      <c r="F178" s="98">
        <v>97</v>
      </c>
      <c r="G178" s="98">
        <v>85.7</v>
      </c>
      <c r="H178" s="98">
        <v>93.3</v>
      </c>
      <c r="I178" s="98">
        <v>94.1</v>
      </c>
      <c r="J178" s="98">
        <v>109.5</v>
      </c>
      <c r="K178" s="98">
        <v>106.6</v>
      </c>
    </row>
    <row r="179" spans="1:11" x14ac:dyDescent="0.2">
      <c r="A179" s="96">
        <v>3716740755</v>
      </c>
      <c r="B179" s="14" t="s">
        <v>507</v>
      </c>
      <c r="C179" s="97" t="s">
        <v>510</v>
      </c>
      <c r="D179" s="97" t="s">
        <v>512</v>
      </c>
      <c r="E179" s="98">
        <v>93.1</v>
      </c>
      <c r="F179" s="98">
        <v>99.7</v>
      </c>
      <c r="G179" s="98">
        <v>78.5</v>
      </c>
      <c r="H179" s="98">
        <v>96.6</v>
      </c>
      <c r="I179" s="98">
        <v>92.7</v>
      </c>
      <c r="J179" s="98">
        <v>99.4</v>
      </c>
      <c r="K179" s="98">
        <v>102.3</v>
      </c>
    </row>
    <row r="180" spans="1:11" x14ac:dyDescent="0.2">
      <c r="A180" s="96">
        <v>3720500300</v>
      </c>
      <c r="B180" s="14" t="s">
        <v>507</v>
      </c>
      <c r="C180" s="97" t="s">
        <v>513</v>
      </c>
      <c r="D180" s="97" t="s">
        <v>514</v>
      </c>
      <c r="E180" s="98">
        <v>104.7</v>
      </c>
      <c r="F180" s="98">
        <v>99.7</v>
      </c>
      <c r="G180" s="98">
        <v>120.8</v>
      </c>
      <c r="H180" s="98">
        <v>89.1</v>
      </c>
      <c r="I180" s="98">
        <v>93.7</v>
      </c>
      <c r="J180" s="98">
        <v>112.3</v>
      </c>
      <c r="K180" s="98">
        <v>97.8</v>
      </c>
    </row>
    <row r="181" spans="1:11" x14ac:dyDescent="0.2">
      <c r="A181" s="96">
        <v>3728620400</v>
      </c>
      <c r="B181" s="14" t="s">
        <v>507</v>
      </c>
      <c r="C181" s="97" t="s">
        <v>515</v>
      </c>
      <c r="D181" s="97" t="s">
        <v>516</v>
      </c>
      <c r="E181" s="98">
        <v>103.1</v>
      </c>
      <c r="F181" s="98">
        <v>101.5</v>
      </c>
      <c r="G181" s="98">
        <v>97.6</v>
      </c>
      <c r="H181" s="98">
        <v>108.2</v>
      </c>
      <c r="I181" s="98">
        <v>102.8</v>
      </c>
      <c r="J181" s="98">
        <v>107.2</v>
      </c>
      <c r="K181" s="98">
        <v>107.6</v>
      </c>
    </row>
    <row r="182" spans="1:11" x14ac:dyDescent="0.2">
      <c r="A182" s="96">
        <v>3739580740</v>
      </c>
      <c r="B182" s="14" t="s">
        <v>507</v>
      </c>
      <c r="C182" s="97" t="s">
        <v>517</v>
      </c>
      <c r="D182" s="97" t="s">
        <v>518</v>
      </c>
      <c r="E182" s="98">
        <v>93.8</v>
      </c>
      <c r="F182" s="98">
        <v>89.3</v>
      </c>
      <c r="G182" s="98">
        <v>92.7</v>
      </c>
      <c r="H182" s="98">
        <v>99</v>
      </c>
      <c r="I182" s="98">
        <v>93</v>
      </c>
      <c r="J182" s="98">
        <v>97.3</v>
      </c>
      <c r="K182" s="98">
        <v>95.4</v>
      </c>
    </row>
    <row r="183" spans="1:11" x14ac:dyDescent="0.2">
      <c r="A183" s="96">
        <v>3749180825</v>
      </c>
      <c r="B183" s="14" t="s">
        <v>507</v>
      </c>
      <c r="C183" s="14" t="s">
        <v>519</v>
      </c>
      <c r="D183" s="97" t="s">
        <v>520</v>
      </c>
      <c r="E183" s="98">
        <v>84.9</v>
      </c>
      <c r="F183" s="98">
        <v>95.8</v>
      </c>
      <c r="G183" s="98">
        <v>64.8</v>
      </c>
      <c r="H183" s="98">
        <v>94.6</v>
      </c>
      <c r="I183" s="98">
        <v>68.599999999999994</v>
      </c>
      <c r="J183" s="98">
        <v>119</v>
      </c>
      <c r="K183" s="98">
        <v>95.2</v>
      </c>
    </row>
    <row r="184" spans="1:11" x14ac:dyDescent="0.2">
      <c r="A184" s="96">
        <v>3749180950</v>
      </c>
      <c r="B184" s="14" t="s">
        <v>507</v>
      </c>
      <c r="C184" s="97" t="s">
        <v>519</v>
      </c>
      <c r="D184" s="97" t="s">
        <v>521</v>
      </c>
      <c r="E184" s="98">
        <v>95</v>
      </c>
      <c r="F184" s="98">
        <v>98.7</v>
      </c>
      <c r="G184" s="98">
        <v>85.5</v>
      </c>
      <c r="H184" s="98">
        <v>92.2</v>
      </c>
      <c r="I184" s="98">
        <v>96</v>
      </c>
      <c r="J184" s="98">
        <v>118.3</v>
      </c>
      <c r="K184" s="98">
        <v>100</v>
      </c>
    </row>
    <row r="185" spans="1:11" x14ac:dyDescent="0.2">
      <c r="A185" s="96">
        <v>3813900200</v>
      </c>
      <c r="B185" s="14" t="s">
        <v>522</v>
      </c>
      <c r="C185" s="97" t="s">
        <v>523</v>
      </c>
      <c r="D185" s="97" t="s">
        <v>524</v>
      </c>
      <c r="E185" s="98">
        <v>101.2</v>
      </c>
      <c r="F185" s="98">
        <v>104.5</v>
      </c>
      <c r="G185" s="98">
        <v>101.8</v>
      </c>
      <c r="H185" s="98">
        <v>92.3</v>
      </c>
      <c r="I185" s="98">
        <v>96.9</v>
      </c>
      <c r="J185" s="98">
        <v>115.7</v>
      </c>
      <c r="K185" s="98">
        <v>100.5</v>
      </c>
    </row>
    <row r="186" spans="1:11" x14ac:dyDescent="0.2">
      <c r="A186" s="96">
        <v>3824220500</v>
      </c>
      <c r="B186" s="14" t="s">
        <v>522</v>
      </c>
      <c r="C186" s="14" t="s">
        <v>525</v>
      </c>
      <c r="D186" s="97" t="s">
        <v>526</v>
      </c>
      <c r="E186" s="98">
        <v>93.7</v>
      </c>
      <c r="F186" s="98">
        <v>92.1</v>
      </c>
      <c r="G186" s="98">
        <v>95.3</v>
      </c>
      <c r="H186" s="98">
        <v>96.4</v>
      </c>
      <c r="I186" s="98">
        <v>99.5</v>
      </c>
      <c r="J186" s="98">
        <v>107.6</v>
      </c>
      <c r="K186" s="98">
        <v>88.6</v>
      </c>
    </row>
    <row r="187" spans="1:11" x14ac:dyDescent="0.2">
      <c r="A187" s="96">
        <v>3833500800</v>
      </c>
      <c r="B187" s="14" t="s">
        <v>522</v>
      </c>
      <c r="C187" s="97" t="s">
        <v>527</v>
      </c>
      <c r="D187" s="14" t="s">
        <v>528</v>
      </c>
      <c r="E187" s="98">
        <v>98</v>
      </c>
      <c r="F187" s="98">
        <v>106.2</v>
      </c>
      <c r="G187" s="98">
        <v>85.8</v>
      </c>
      <c r="H187" s="98">
        <v>95.3</v>
      </c>
      <c r="I187" s="98">
        <v>110</v>
      </c>
      <c r="J187" s="98">
        <v>113.8</v>
      </c>
      <c r="K187" s="98">
        <v>101.4</v>
      </c>
    </row>
    <row r="188" spans="1:11" x14ac:dyDescent="0.2">
      <c r="A188" s="96">
        <v>3917140250</v>
      </c>
      <c r="B188" s="14" t="s">
        <v>529</v>
      </c>
      <c r="C188" s="97" t="s">
        <v>530</v>
      </c>
      <c r="D188" s="97" t="s">
        <v>531</v>
      </c>
      <c r="E188" s="98">
        <v>93.5</v>
      </c>
      <c r="F188" s="98">
        <v>98</v>
      </c>
      <c r="G188" s="98">
        <v>82.3</v>
      </c>
      <c r="H188" s="98">
        <v>89</v>
      </c>
      <c r="I188" s="98">
        <v>104.5</v>
      </c>
      <c r="J188" s="98">
        <v>98.6</v>
      </c>
      <c r="K188" s="98">
        <v>100.5</v>
      </c>
    </row>
    <row r="189" spans="1:11" x14ac:dyDescent="0.2">
      <c r="A189" s="96">
        <v>3917460300</v>
      </c>
      <c r="B189" s="14" t="s">
        <v>529</v>
      </c>
      <c r="C189" s="97" t="s">
        <v>532</v>
      </c>
      <c r="D189" s="97" t="s">
        <v>533</v>
      </c>
      <c r="E189" s="98">
        <v>93.6</v>
      </c>
      <c r="F189" s="98">
        <v>102.7</v>
      </c>
      <c r="G189" s="98">
        <v>82</v>
      </c>
      <c r="H189" s="98">
        <v>96</v>
      </c>
      <c r="I189" s="98">
        <v>95.2</v>
      </c>
      <c r="J189" s="98">
        <v>105.1</v>
      </c>
      <c r="K189" s="98">
        <v>97.3</v>
      </c>
    </row>
    <row r="190" spans="1:11" x14ac:dyDescent="0.2">
      <c r="A190" s="96">
        <v>3918140350</v>
      </c>
      <c r="B190" s="14" t="s">
        <v>529</v>
      </c>
      <c r="C190" s="97" t="s">
        <v>534</v>
      </c>
      <c r="D190" s="97" t="s">
        <v>535</v>
      </c>
      <c r="E190" s="98">
        <v>90.8</v>
      </c>
      <c r="F190" s="98">
        <v>98.8</v>
      </c>
      <c r="G190" s="98">
        <v>84.5</v>
      </c>
      <c r="H190" s="98">
        <v>89.7</v>
      </c>
      <c r="I190" s="98">
        <v>92.6</v>
      </c>
      <c r="J190" s="98">
        <v>87.4</v>
      </c>
      <c r="K190" s="98">
        <v>93.3</v>
      </c>
    </row>
    <row r="191" spans="1:11" x14ac:dyDescent="0.2">
      <c r="A191" s="96">
        <v>3919430400</v>
      </c>
      <c r="B191" s="14" t="s">
        <v>529</v>
      </c>
      <c r="C191" s="97" t="s">
        <v>536</v>
      </c>
      <c r="D191" s="97" t="s">
        <v>537</v>
      </c>
      <c r="E191" s="98">
        <v>91.4</v>
      </c>
      <c r="F191" s="98">
        <v>98.5</v>
      </c>
      <c r="G191" s="98">
        <v>74.400000000000006</v>
      </c>
      <c r="H191" s="98">
        <v>96.2</v>
      </c>
      <c r="I191" s="98">
        <v>94.5</v>
      </c>
      <c r="J191" s="98">
        <v>88.3</v>
      </c>
      <c r="K191" s="98">
        <v>103</v>
      </c>
    </row>
    <row r="192" spans="1:11" x14ac:dyDescent="0.2">
      <c r="A192" s="96">
        <v>3922300425</v>
      </c>
      <c r="B192" s="14" t="s">
        <v>529</v>
      </c>
      <c r="C192" s="97" t="s">
        <v>538</v>
      </c>
      <c r="D192" s="97" t="s">
        <v>539</v>
      </c>
      <c r="E192" s="98">
        <v>91.1</v>
      </c>
      <c r="F192" s="98">
        <v>99.8</v>
      </c>
      <c r="G192" s="98">
        <v>75.7</v>
      </c>
      <c r="H192" s="98">
        <v>89.5</v>
      </c>
      <c r="I192" s="98">
        <v>97.5</v>
      </c>
      <c r="J192" s="98">
        <v>95.1</v>
      </c>
      <c r="K192" s="98">
        <v>100.4</v>
      </c>
    </row>
    <row r="193" spans="1:11" x14ac:dyDescent="0.2">
      <c r="A193" s="96">
        <v>3930620500</v>
      </c>
      <c r="B193" s="14" t="s">
        <v>529</v>
      </c>
      <c r="C193" s="97" t="s">
        <v>540</v>
      </c>
      <c r="D193" s="97" t="s">
        <v>541</v>
      </c>
      <c r="E193" s="98">
        <v>88</v>
      </c>
      <c r="F193" s="98">
        <v>98.8</v>
      </c>
      <c r="G193" s="98">
        <v>62</v>
      </c>
      <c r="H193" s="98">
        <v>90.3</v>
      </c>
      <c r="I193" s="98">
        <v>105.3</v>
      </c>
      <c r="J193" s="98">
        <v>109.2</v>
      </c>
      <c r="K193" s="98">
        <v>100.4</v>
      </c>
    </row>
    <row r="194" spans="1:11" x14ac:dyDescent="0.2">
      <c r="A194" s="96">
        <v>4011620100</v>
      </c>
      <c r="B194" s="14" t="s">
        <v>542</v>
      </c>
      <c r="C194" s="14" t="s">
        <v>850</v>
      </c>
      <c r="D194" s="97" t="s">
        <v>851</v>
      </c>
      <c r="E194" s="98">
        <v>87.2</v>
      </c>
      <c r="F194" s="98">
        <v>100.8</v>
      </c>
      <c r="G194" s="98">
        <v>67</v>
      </c>
      <c r="H194" s="98">
        <v>98.1</v>
      </c>
      <c r="I194" s="98">
        <v>88</v>
      </c>
      <c r="J194" s="98">
        <v>85.5</v>
      </c>
      <c r="K194" s="98">
        <v>96.7</v>
      </c>
    </row>
    <row r="195" spans="1:11" x14ac:dyDescent="0.2">
      <c r="A195" s="96">
        <v>4021420200</v>
      </c>
      <c r="B195" s="14" t="s">
        <v>542</v>
      </c>
      <c r="C195" s="97" t="s">
        <v>543</v>
      </c>
      <c r="D195" s="97" t="s">
        <v>544</v>
      </c>
      <c r="E195" s="98">
        <v>88.9</v>
      </c>
      <c r="F195" s="98">
        <v>96.2</v>
      </c>
      <c r="G195" s="98">
        <v>75.400000000000006</v>
      </c>
      <c r="H195" s="98">
        <v>100.3</v>
      </c>
      <c r="I195" s="98">
        <v>88.3</v>
      </c>
      <c r="J195" s="98">
        <v>98.3</v>
      </c>
      <c r="K195" s="98">
        <v>93.5</v>
      </c>
    </row>
    <row r="196" spans="1:11" x14ac:dyDescent="0.2">
      <c r="A196" s="96">
        <v>4030020400</v>
      </c>
      <c r="B196" s="14" t="s">
        <v>542</v>
      </c>
      <c r="C196" s="97" t="s">
        <v>545</v>
      </c>
      <c r="D196" s="97" t="s">
        <v>546</v>
      </c>
      <c r="E196" s="98">
        <v>92.3</v>
      </c>
      <c r="F196" s="98">
        <v>92.7</v>
      </c>
      <c r="G196" s="98">
        <v>86.1</v>
      </c>
      <c r="H196" s="98">
        <v>93.9</v>
      </c>
      <c r="I196" s="98">
        <v>91.8</v>
      </c>
      <c r="J196" s="98">
        <v>110.6</v>
      </c>
      <c r="K196" s="98">
        <v>95.5</v>
      </c>
    </row>
    <row r="197" spans="1:11" x14ac:dyDescent="0.2">
      <c r="A197" s="96">
        <v>4034780550</v>
      </c>
      <c r="B197" s="14" t="s">
        <v>542</v>
      </c>
      <c r="C197" s="97" t="s">
        <v>547</v>
      </c>
      <c r="D197" s="97" t="s">
        <v>548</v>
      </c>
      <c r="E197" s="98">
        <v>78.7</v>
      </c>
      <c r="F197" s="98">
        <v>88.6</v>
      </c>
      <c r="G197" s="98">
        <v>58.5</v>
      </c>
      <c r="H197" s="98">
        <v>97.4</v>
      </c>
      <c r="I197" s="98">
        <v>83.9</v>
      </c>
      <c r="J197" s="98">
        <v>83.7</v>
      </c>
      <c r="K197" s="98">
        <v>85.6</v>
      </c>
    </row>
    <row r="198" spans="1:11" x14ac:dyDescent="0.2">
      <c r="A198" s="96">
        <v>4036420150</v>
      </c>
      <c r="B198" s="14" t="s">
        <v>542</v>
      </c>
      <c r="C198" s="97" t="s">
        <v>549</v>
      </c>
      <c r="D198" s="97" t="s">
        <v>550</v>
      </c>
      <c r="E198" s="98">
        <v>89.8</v>
      </c>
      <c r="F198" s="98">
        <v>90.4</v>
      </c>
      <c r="G198" s="98">
        <v>81.8</v>
      </c>
      <c r="H198" s="98">
        <v>97.5</v>
      </c>
      <c r="I198" s="98">
        <v>96.5</v>
      </c>
      <c r="J198" s="98">
        <v>93.2</v>
      </c>
      <c r="K198" s="98">
        <v>93</v>
      </c>
    </row>
    <row r="199" spans="1:11" x14ac:dyDescent="0.2">
      <c r="A199" s="96">
        <v>4036420675</v>
      </c>
      <c r="B199" s="14" t="s">
        <v>542</v>
      </c>
      <c r="C199" s="97" t="s">
        <v>549</v>
      </c>
      <c r="D199" s="97" t="s">
        <v>852</v>
      </c>
      <c r="E199" s="98">
        <v>91</v>
      </c>
      <c r="F199" s="98">
        <v>97.2</v>
      </c>
      <c r="G199" s="98">
        <v>78.599999999999994</v>
      </c>
      <c r="H199" s="98">
        <v>99.1</v>
      </c>
      <c r="I199" s="98">
        <v>101</v>
      </c>
      <c r="J199" s="98">
        <v>108.4</v>
      </c>
      <c r="K199" s="98">
        <v>92.5</v>
      </c>
    </row>
    <row r="200" spans="1:11" x14ac:dyDescent="0.2">
      <c r="A200" s="96">
        <v>4036420700</v>
      </c>
      <c r="B200" s="14" t="s">
        <v>542</v>
      </c>
      <c r="C200" s="97" t="s">
        <v>549</v>
      </c>
      <c r="D200" s="97" t="s">
        <v>551</v>
      </c>
      <c r="E200" s="98">
        <v>85.8</v>
      </c>
      <c r="F200" s="98">
        <v>89.6</v>
      </c>
      <c r="G200" s="98">
        <v>73</v>
      </c>
      <c r="H200" s="98">
        <v>96.1</v>
      </c>
      <c r="I200" s="98">
        <v>92.9</v>
      </c>
      <c r="J200" s="98">
        <v>98.2</v>
      </c>
      <c r="K200" s="98">
        <v>89.8</v>
      </c>
    </row>
    <row r="201" spans="1:11" x14ac:dyDescent="0.2">
      <c r="A201" s="96">
        <v>4038620712</v>
      </c>
      <c r="B201" s="14" t="s">
        <v>542</v>
      </c>
      <c r="C201" s="97" t="s">
        <v>552</v>
      </c>
      <c r="D201" s="97" t="s">
        <v>553</v>
      </c>
      <c r="E201" s="98">
        <v>85.3</v>
      </c>
      <c r="F201" s="98">
        <v>97.2</v>
      </c>
      <c r="G201" s="98">
        <v>68.3</v>
      </c>
      <c r="H201" s="98">
        <v>99.5</v>
      </c>
      <c r="I201" s="98">
        <v>105.7</v>
      </c>
      <c r="J201" s="98">
        <v>92.6</v>
      </c>
      <c r="K201" s="98">
        <v>84.9</v>
      </c>
    </row>
    <row r="202" spans="1:11" x14ac:dyDescent="0.2">
      <c r="A202" s="96">
        <v>4046140865</v>
      </c>
      <c r="B202" s="14" t="s">
        <v>542</v>
      </c>
      <c r="C202" s="97" t="s">
        <v>554</v>
      </c>
      <c r="D202" s="97" t="s">
        <v>555</v>
      </c>
      <c r="E202" s="98">
        <v>91.1</v>
      </c>
      <c r="F202" s="98">
        <v>95.2</v>
      </c>
      <c r="G202" s="98">
        <v>83.5</v>
      </c>
      <c r="H202" s="98">
        <v>94.3</v>
      </c>
      <c r="I202" s="98">
        <v>92.6</v>
      </c>
      <c r="J202" s="98">
        <v>89</v>
      </c>
      <c r="K202" s="98">
        <v>95.6</v>
      </c>
    </row>
    <row r="203" spans="1:11" x14ac:dyDescent="0.2">
      <c r="A203" s="96">
        <v>4046140800</v>
      </c>
      <c r="B203" s="14" t="s">
        <v>542</v>
      </c>
      <c r="C203" s="97" t="s">
        <v>554</v>
      </c>
      <c r="D203" s="97" t="s">
        <v>556</v>
      </c>
      <c r="E203" s="98">
        <v>85.8</v>
      </c>
      <c r="F203" s="98">
        <v>94.5</v>
      </c>
      <c r="G203" s="98">
        <v>64.099999999999994</v>
      </c>
      <c r="H203" s="98">
        <v>96.4</v>
      </c>
      <c r="I203" s="98">
        <v>94.2</v>
      </c>
      <c r="J203" s="98">
        <v>96.5</v>
      </c>
      <c r="K203" s="98">
        <v>96.1</v>
      </c>
    </row>
    <row r="204" spans="1:11" x14ac:dyDescent="0.2">
      <c r="A204" s="96">
        <v>4121660400</v>
      </c>
      <c r="B204" s="14" t="s">
        <v>557</v>
      </c>
      <c r="C204" s="97" t="s">
        <v>880</v>
      </c>
      <c r="D204" s="97" t="s">
        <v>881</v>
      </c>
      <c r="E204" s="98">
        <v>123.3</v>
      </c>
      <c r="F204" s="98">
        <v>109.1</v>
      </c>
      <c r="G204" s="98">
        <v>144.69999999999999</v>
      </c>
      <c r="H204" s="98">
        <v>121.8</v>
      </c>
      <c r="I204" s="98">
        <v>148</v>
      </c>
      <c r="J204" s="98">
        <v>102.2</v>
      </c>
      <c r="K204" s="98">
        <v>106.8</v>
      </c>
    </row>
    <row r="205" spans="1:11" x14ac:dyDescent="0.2">
      <c r="A205" s="96">
        <v>4138900600</v>
      </c>
      <c r="B205" s="14" t="s">
        <v>557</v>
      </c>
      <c r="C205" s="97" t="s">
        <v>558</v>
      </c>
      <c r="D205" s="97" t="s">
        <v>559</v>
      </c>
      <c r="E205" s="98">
        <v>130.19999999999999</v>
      </c>
      <c r="F205" s="98">
        <v>109.4</v>
      </c>
      <c r="G205" s="98">
        <v>172.5</v>
      </c>
      <c r="H205" s="98">
        <v>90.4</v>
      </c>
      <c r="I205" s="98">
        <v>124.7</v>
      </c>
      <c r="J205" s="98">
        <v>113</v>
      </c>
      <c r="K205" s="98">
        <v>116</v>
      </c>
    </row>
    <row r="206" spans="1:11" x14ac:dyDescent="0.2">
      <c r="A206" s="96">
        <v>4210900075</v>
      </c>
      <c r="B206" s="14" t="s">
        <v>560</v>
      </c>
      <c r="C206" s="97" t="s">
        <v>561</v>
      </c>
      <c r="D206" s="97" t="s">
        <v>562</v>
      </c>
      <c r="E206" s="98">
        <v>105.3</v>
      </c>
      <c r="F206" s="98">
        <v>98.4</v>
      </c>
      <c r="G206" s="98">
        <v>112.1</v>
      </c>
      <c r="H206" s="98">
        <v>105.4</v>
      </c>
      <c r="I206" s="98">
        <v>103.2</v>
      </c>
      <c r="J206" s="98">
        <v>100.5</v>
      </c>
      <c r="K206" s="98">
        <v>103.4</v>
      </c>
    </row>
    <row r="207" spans="1:11" x14ac:dyDescent="0.2">
      <c r="A207" s="96">
        <v>4221500200</v>
      </c>
      <c r="B207" s="14" t="s">
        <v>560</v>
      </c>
      <c r="C207" s="97" t="s">
        <v>882</v>
      </c>
      <c r="D207" s="97" t="s">
        <v>883</v>
      </c>
      <c r="E207" s="98">
        <v>88.7</v>
      </c>
      <c r="F207" s="98">
        <v>100.9</v>
      </c>
      <c r="G207" s="98">
        <v>64</v>
      </c>
      <c r="H207" s="98">
        <v>103.5</v>
      </c>
      <c r="I207" s="98">
        <v>102.9</v>
      </c>
      <c r="J207" s="98">
        <v>98.9</v>
      </c>
      <c r="K207" s="98">
        <v>97.2</v>
      </c>
    </row>
    <row r="208" spans="1:11" x14ac:dyDescent="0.2">
      <c r="A208" s="96">
        <v>4237964700</v>
      </c>
      <c r="B208" s="14" t="s">
        <v>560</v>
      </c>
      <c r="C208" s="14" t="s">
        <v>884</v>
      </c>
      <c r="D208" s="97" t="s">
        <v>563</v>
      </c>
      <c r="E208" s="98">
        <v>109.6</v>
      </c>
      <c r="F208" s="98">
        <v>117.6</v>
      </c>
      <c r="G208" s="98">
        <v>110.3</v>
      </c>
      <c r="H208" s="98">
        <v>111.5</v>
      </c>
      <c r="I208" s="98">
        <v>112.5</v>
      </c>
      <c r="J208" s="98">
        <v>98.5</v>
      </c>
      <c r="K208" s="98">
        <v>104.5</v>
      </c>
    </row>
    <row r="209" spans="1:11" x14ac:dyDescent="0.2">
      <c r="A209" s="96">
        <v>4238300750</v>
      </c>
      <c r="B209" s="14" t="s">
        <v>560</v>
      </c>
      <c r="C209" s="14" t="s">
        <v>564</v>
      </c>
      <c r="D209" s="97" t="s">
        <v>565</v>
      </c>
      <c r="E209" s="98">
        <v>102.9</v>
      </c>
      <c r="F209" s="98">
        <v>107.1</v>
      </c>
      <c r="G209" s="98">
        <v>98.4</v>
      </c>
      <c r="H209" s="98">
        <v>123.7</v>
      </c>
      <c r="I209" s="98">
        <v>108.9</v>
      </c>
      <c r="J209" s="98">
        <v>96.9</v>
      </c>
      <c r="K209" s="98">
        <v>97.2</v>
      </c>
    </row>
    <row r="210" spans="1:11" x14ac:dyDescent="0.2">
      <c r="A210" s="96">
        <v>4239740825</v>
      </c>
      <c r="B210" s="14" t="s">
        <v>560</v>
      </c>
      <c r="C210" s="97" t="s">
        <v>566</v>
      </c>
      <c r="D210" s="97" t="s">
        <v>567</v>
      </c>
      <c r="E210" s="98">
        <v>97.5</v>
      </c>
      <c r="F210" s="98">
        <v>95.9</v>
      </c>
      <c r="G210" s="98">
        <v>89.7</v>
      </c>
      <c r="H210" s="98">
        <v>99.2</v>
      </c>
      <c r="I210" s="98">
        <v>106.2</v>
      </c>
      <c r="J210" s="98">
        <v>101.9</v>
      </c>
      <c r="K210" s="98">
        <v>103.2</v>
      </c>
    </row>
    <row r="211" spans="1:11" x14ac:dyDescent="0.2">
      <c r="A211" s="96">
        <v>4242540815</v>
      </c>
      <c r="B211" s="14" t="s">
        <v>560</v>
      </c>
      <c r="C211" s="97" t="s">
        <v>885</v>
      </c>
      <c r="D211" s="97" t="s">
        <v>568</v>
      </c>
      <c r="E211" s="98">
        <v>97</v>
      </c>
      <c r="F211" s="98">
        <v>106</v>
      </c>
      <c r="G211" s="98">
        <v>85.8</v>
      </c>
      <c r="H211" s="98">
        <v>106.8</v>
      </c>
      <c r="I211" s="98">
        <v>101.8</v>
      </c>
      <c r="J211" s="98">
        <v>87.2</v>
      </c>
      <c r="K211" s="98">
        <v>100.2</v>
      </c>
    </row>
    <row r="212" spans="1:11" x14ac:dyDescent="0.2">
      <c r="A212" s="96">
        <v>4242540900</v>
      </c>
      <c r="B212" s="14" t="s">
        <v>560</v>
      </c>
      <c r="C212" s="14" t="s">
        <v>885</v>
      </c>
      <c r="D212" s="14" t="s">
        <v>569</v>
      </c>
      <c r="E212" s="98">
        <v>94.5</v>
      </c>
      <c r="F212" s="98">
        <v>107.5</v>
      </c>
      <c r="G212" s="98">
        <v>77.900000000000006</v>
      </c>
      <c r="H212" s="98">
        <v>106.9</v>
      </c>
      <c r="I212" s="98">
        <v>100.9</v>
      </c>
      <c r="J212" s="98">
        <v>94.7</v>
      </c>
      <c r="K212" s="98">
        <v>98.2</v>
      </c>
    </row>
    <row r="213" spans="1:11" x14ac:dyDescent="0.2">
      <c r="A213" s="96">
        <v>4339300250</v>
      </c>
      <c r="B213" s="14" t="s">
        <v>570</v>
      </c>
      <c r="C213" s="97" t="s">
        <v>571</v>
      </c>
      <c r="D213" s="97" t="s">
        <v>572</v>
      </c>
      <c r="E213" s="98">
        <v>117</v>
      </c>
      <c r="F213" s="98">
        <v>105.4</v>
      </c>
      <c r="G213" s="98">
        <v>124</v>
      </c>
      <c r="H213" s="98">
        <v>126.7</v>
      </c>
      <c r="I213" s="98">
        <v>106.3</v>
      </c>
      <c r="J213" s="98">
        <v>104.6</v>
      </c>
      <c r="K213" s="98">
        <v>117.8</v>
      </c>
    </row>
    <row r="214" spans="1:11" x14ac:dyDescent="0.2">
      <c r="A214" s="96">
        <v>4516700200</v>
      </c>
      <c r="B214" s="14" t="s">
        <v>573</v>
      </c>
      <c r="C214" s="97" t="s">
        <v>574</v>
      </c>
      <c r="D214" s="97" t="s">
        <v>575</v>
      </c>
      <c r="E214" s="98">
        <v>99.5</v>
      </c>
      <c r="F214" s="98">
        <v>98.6</v>
      </c>
      <c r="G214" s="98">
        <v>98.9</v>
      </c>
      <c r="H214" s="98">
        <v>118.4</v>
      </c>
      <c r="I214" s="98">
        <v>95.2</v>
      </c>
      <c r="J214" s="98">
        <v>93.7</v>
      </c>
      <c r="K214" s="98">
        <v>96</v>
      </c>
    </row>
    <row r="215" spans="1:11" x14ac:dyDescent="0.2">
      <c r="A215" s="96">
        <v>4517900300</v>
      </c>
      <c r="B215" s="14" t="s">
        <v>573</v>
      </c>
      <c r="C215" s="14" t="s">
        <v>576</v>
      </c>
      <c r="D215" s="97" t="s">
        <v>577</v>
      </c>
      <c r="E215" s="98">
        <v>94.2</v>
      </c>
      <c r="F215" s="15">
        <v>104.2</v>
      </c>
      <c r="G215" s="15">
        <v>73.3</v>
      </c>
      <c r="H215" s="15">
        <v>129.80000000000001</v>
      </c>
      <c r="I215" s="15">
        <v>82.6</v>
      </c>
      <c r="J215" s="15">
        <v>81.400000000000006</v>
      </c>
      <c r="K215" s="15">
        <v>102.9</v>
      </c>
    </row>
    <row r="216" spans="1:11" x14ac:dyDescent="0.2">
      <c r="A216" s="96">
        <v>4524860150</v>
      </c>
      <c r="B216" s="14" t="s">
        <v>573</v>
      </c>
      <c r="C216" s="14" t="s">
        <v>578</v>
      </c>
      <c r="D216" s="97" t="s">
        <v>853</v>
      </c>
      <c r="E216" s="98">
        <v>88.8</v>
      </c>
      <c r="F216" s="15">
        <v>101.8</v>
      </c>
      <c r="G216" s="15">
        <v>70.2</v>
      </c>
      <c r="H216" s="15">
        <v>92.9</v>
      </c>
      <c r="I216" s="15">
        <v>89.4</v>
      </c>
      <c r="J216" s="15">
        <v>91.8</v>
      </c>
      <c r="K216" s="15">
        <v>98.6</v>
      </c>
    </row>
    <row r="217" spans="1:11" x14ac:dyDescent="0.2">
      <c r="A217" s="96">
        <v>4524860400</v>
      </c>
      <c r="B217" s="14" t="s">
        <v>573</v>
      </c>
      <c r="C217" s="97" t="s">
        <v>578</v>
      </c>
      <c r="D217" s="97" t="s">
        <v>579</v>
      </c>
      <c r="E217" s="98">
        <v>90.2</v>
      </c>
      <c r="F217" s="98">
        <v>97.5</v>
      </c>
      <c r="G217" s="98">
        <v>70.7</v>
      </c>
      <c r="H217" s="98">
        <v>94.1</v>
      </c>
      <c r="I217" s="98">
        <v>97.1</v>
      </c>
      <c r="J217" s="98">
        <v>95.3</v>
      </c>
      <c r="K217" s="98">
        <v>102.3</v>
      </c>
    </row>
    <row r="218" spans="1:11" x14ac:dyDescent="0.2">
      <c r="A218" s="96">
        <v>4525940500</v>
      </c>
      <c r="B218" s="14" t="s">
        <v>573</v>
      </c>
      <c r="C218" s="14" t="s">
        <v>854</v>
      </c>
      <c r="D218" s="97" t="s">
        <v>855</v>
      </c>
      <c r="E218" s="98">
        <v>114.7</v>
      </c>
      <c r="F218" s="98">
        <v>109.5</v>
      </c>
      <c r="G218" s="98">
        <v>130.69999999999999</v>
      </c>
      <c r="H218" s="98">
        <v>103.9</v>
      </c>
      <c r="I218" s="98">
        <v>94.8</v>
      </c>
      <c r="J218" s="98">
        <v>98</v>
      </c>
      <c r="K218" s="98">
        <v>112.4</v>
      </c>
    </row>
    <row r="219" spans="1:11" x14ac:dyDescent="0.2">
      <c r="A219" s="96">
        <v>4543900800</v>
      </c>
      <c r="B219" s="14" t="s">
        <v>573</v>
      </c>
      <c r="C219" s="14" t="s">
        <v>580</v>
      </c>
      <c r="D219" s="97" t="s">
        <v>581</v>
      </c>
      <c r="E219" s="98">
        <v>92.8</v>
      </c>
      <c r="F219" s="15">
        <v>98.4</v>
      </c>
      <c r="G219" s="15">
        <v>81.2</v>
      </c>
      <c r="H219" s="15">
        <v>94.8</v>
      </c>
      <c r="I219" s="15">
        <v>100.3</v>
      </c>
      <c r="J219" s="15">
        <v>107.7</v>
      </c>
      <c r="K219" s="15">
        <v>96.8</v>
      </c>
    </row>
    <row r="220" spans="1:11" x14ac:dyDescent="0.2">
      <c r="A220" s="96">
        <v>4544940850</v>
      </c>
      <c r="B220" s="14" t="s">
        <v>573</v>
      </c>
      <c r="C220" s="97" t="s">
        <v>856</v>
      </c>
      <c r="D220" s="97" t="s">
        <v>857</v>
      </c>
      <c r="E220" s="98">
        <v>95</v>
      </c>
      <c r="F220" s="98">
        <v>104.5</v>
      </c>
      <c r="G220" s="98">
        <v>69.5</v>
      </c>
      <c r="H220" s="98">
        <v>126.9</v>
      </c>
      <c r="I220" s="98">
        <v>108.3</v>
      </c>
      <c r="J220" s="98">
        <v>96.5</v>
      </c>
      <c r="K220" s="98">
        <v>101.3</v>
      </c>
    </row>
    <row r="221" spans="1:11" x14ac:dyDescent="0.2">
      <c r="A221" s="96">
        <v>4638180700</v>
      </c>
      <c r="B221" s="14" t="s">
        <v>582</v>
      </c>
      <c r="C221" s="14" t="s">
        <v>583</v>
      </c>
      <c r="D221" s="97" t="s">
        <v>584</v>
      </c>
      <c r="E221" s="98">
        <v>102.1</v>
      </c>
      <c r="F221" s="98">
        <v>102.2</v>
      </c>
      <c r="G221" s="98">
        <v>114.6</v>
      </c>
      <c r="H221" s="98">
        <v>92.4</v>
      </c>
      <c r="I221" s="98">
        <v>89.4</v>
      </c>
      <c r="J221" s="98">
        <v>98.5</v>
      </c>
      <c r="K221" s="98">
        <v>96.2</v>
      </c>
    </row>
    <row r="222" spans="1:11" x14ac:dyDescent="0.2">
      <c r="A222" s="96">
        <v>4639660800</v>
      </c>
      <c r="B222" s="14" t="s">
        <v>582</v>
      </c>
      <c r="C222" s="97" t="s">
        <v>886</v>
      </c>
      <c r="D222" s="97" t="s">
        <v>887</v>
      </c>
      <c r="E222" s="98">
        <v>93.9</v>
      </c>
      <c r="F222" s="98">
        <v>119.7</v>
      </c>
      <c r="G222" s="98">
        <v>82.4</v>
      </c>
      <c r="H222" s="98">
        <v>90.9</v>
      </c>
      <c r="I222" s="98">
        <v>101.9</v>
      </c>
      <c r="J222" s="98">
        <v>86.7</v>
      </c>
      <c r="K222" s="98">
        <v>91.1</v>
      </c>
    </row>
    <row r="223" spans="1:11" x14ac:dyDescent="0.2">
      <c r="A223" s="96">
        <v>4643620800</v>
      </c>
      <c r="B223" s="14" t="s">
        <v>582</v>
      </c>
      <c r="C223" s="97" t="s">
        <v>585</v>
      </c>
      <c r="D223" s="97" t="s">
        <v>586</v>
      </c>
      <c r="E223" s="98">
        <v>91.9</v>
      </c>
      <c r="F223" s="98">
        <v>88.9</v>
      </c>
      <c r="G223" s="98">
        <v>95.2</v>
      </c>
      <c r="H223" s="98">
        <v>87.2</v>
      </c>
      <c r="I223" s="98">
        <v>87.2</v>
      </c>
      <c r="J223" s="98">
        <v>102.4</v>
      </c>
      <c r="K223" s="98">
        <v>91.6</v>
      </c>
    </row>
    <row r="224" spans="1:11" x14ac:dyDescent="0.2">
      <c r="A224" s="96">
        <v>4716860300</v>
      </c>
      <c r="B224" s="14" t="s">
        <v>587</v>
      </c>
      <c r="C224" s="97" t="s">
        <v>588</v>
      </c>
      <c r="D224" s="97" t="s">
        <v>589</v>
      </c>
      <c r="E224" s="98">
        <v>92.3</v>
      </c>
      <c r="F224" s="98">
        <v>97.9</v>
      </c>
      <c r="G224" s="98">
        <v>89.3</v>
      </c>
      <c r="H224" s="98">
        <v>90.4</v>
      </c>
      <c r="I224" s="98">
        <v>90.6</v>
      </c>
      <c r="J224" s="98">
        <v>96.7</v>
      </c>
      <c r="K224" s="98">
        <v>92.5</v>
      </c>
    </row>
    <row r="225" spans="1:11" x14ac:dyDescent="0.2">
      <c r="A225" s="96">
        <v>4717420315</v>
      </c>
      <c r="B225" s="14" t="s">
        <v>587</v>
      </c>
      <c r="C225" s="97" t="s">
        <v>858</v>
      </c>
      <c r="D225" s="97" t="s">
        <v>859</v>
      </c>
      <c r="E225" s="98">
        <v>86.5</v>
      </c>
      <c r="F225" s="98">
        <v>90</v>
      </c>
      <c r="G225" s="98">
        <v>78.900000000000006</v>
      </c>
      <c r="H225" s="98">
        <v>88.4</v>
      </c>
      <c r="I225" s="98">
        <v>83.6</v>
      </c>
      <c r="J225" s="98">
        <v>95.3</v>
      </c>
      <c r="K225" s="98">
        <v>91.3</v>
      </c>
    </row>
    <row r="226" spans="1:11" x14ac:dyDescent="0.2">
      <c r="A226" s="96">
        <v>4718260330</v>
      </c>
      <c r="B226" s="14" t="s">
        <v>587</v>
      </c>
      <c r="C226" s="97" t="s">
        <v>590</v>
      </c>
      <c r="D226" s="97" t="s">
        <v>591</v>
      </c>
      <c r="E226" s="98">
        <v>91.2</v>
      </c>
      <c r="F226" s="98">
        <v>97.8</v>
      </c>
      <c r="G226" s="98">
        <v>74.5</v>
      </c>
      <c r="H226" s="98">
        <v>95.3</v>
      </c>
      <c r="I226" s="98">
        <v>90.1</v>
      </c>
      <c r="J226" s="98">
        <v>91.2</v>
      </c>
      <c r="K226" s="98">
        <v>103.6</v>
      </c>
    </row>
    <row r="227" spans="1:11" x14ac:dyDescent="0.2">
      <c r="A227" s="96">
        <v>4727180400</v>
      </c>
      <c r="B227" s="14" t="s">
        <v>587</v>
      </c>
      <c r="C227" s="97" t="s">
        <v>592</v>
      </c>
      <c r="D227" s="97" t="s">
        <v>593</v>
      </c>
      <c r="E227" s="98">
        <v>84.4</v>
      </c>
      <c r="F227" s="98">
        <v>91.1</v>
      </c>
      <c r="G227" s="98">
        <v>71</v>
      </c>
      <c r="H227" s="98">
        <v>96.3</v>
      </c>
      <c r="I227" s="98">
        <v>87.9</v>
      </c>
      <c r="J227" s="98">
        <v>82.6</v>
      </c>
      <c r="K227" s="98">
        <v>89.9</v>
      </c>
    </row>
    <row r="228" spans="1:11" x14ac:dyDescent="0.2">
      <c r="A228" s="96">
        <v>4727740425</v>
      </c>
      <c r="B228" s="14" t="s">
        <v>587</v>
      </c>
      <c r="C228" s="97" t="s">
        <v>860</v>
      </c>
      <c r="D228" s="97" t="s">
        <v>861</v>
      </c>
      <c r="E228" s="98">
        <v>96.5</v>
      </c>
      <c r="F228" s="98">
        <v>88.8</v>
      </c>
      <c r="G228" s="98">
        <v>99.7</v>
      </c>
      <c r="H228" s="98">
        <v>93.4</v>
      </c>
      <c r="I228" s="98">
        <v>83.8</v>
      </c>
      <c r="J228" s="98">
        <v>88.2</v>
      </c>
      <c r="K228" s="98">
        <v>103.1</v>
      </c>
    </row>
    <row r="229" spans="1:11" x14ac:dyDescent="0.2">
      <c r="A229" s="96">
        <v>4728700450</v>
      </c>
      <c r="B229" s="14" t="s">
        <v>587</v>
      </c>
      <c r="C229" s="97" t="s">
        <v>594</v>
      </c>
      <c r="D229" s="97" t="s">
        <v>595</v>
      </c>
      <c r="E229" s="98">
        <v>91.7</v>
      </c>
      <c r="F229" s="98">
        <v>96.7</v>
      </c>
      <c r="G229" s="98">
        <v>89.2</v>
      </c>
      <c r="H229" s="98">
        <v>85.5</v>
      </c>
      <c r="I229" s="98">
        <v>82.5</v>
      </c>
      <c r="J229" s="98">
        <v>91.6</v>
      </c>
      <c r="K229" s="98">
        <v>95.8</v>
      </c>
    </row>
    <row r="230" spans="1:11" x14ac:dyDescent="0.2">
      <c r="A230" s="96">
        <v>4728940500</v>
      </c>
      <c r="B230" s="14" t="s">
        <v>587</v>
      </c>
      <c r="C230" s="97" t="s">
        <v>596</v>
      </c>
      <c r="D230" s="97" t="s">
        <v>597</v>
      </c>
      <c r="E230" s="98">
        <v>82.7</v>
      </c>
      <c r="F230" s="98">
        <v>88.2</v>
      </c>
      <c r="G230" s="98">
        <v>70.5</v>
      </c>
      <c r="H230" s="98">
        <v>96.1</v>
      </c>
      <c r="I230" s="98">
        <v>83.4</v>
      </c>
      <c r="J230" s="98">
        <v>91.9</v>
      </c>
      <c r="K230" s="98">
        <v>86.1</v>
      </c>
    </row>
    <row r="231" spans="1:11" x14ac:dyDescent="0.2">
      <c r="A231" s="96">
        <v>4732820600</v>
      </c>
      <c r="B231" s="14" t="s">
        <v>587</v>
      </c>
      <c r="C231" s="14" t="s">
        <v>598</v>
      </c>
      <c r="D231" s="97" t="s">
        <v>599</v>
      </c>
      <c r="E231" s="98">
        <v>85</v>
      </c>
      <c r="F231" s="98">
        <v>91.3</v>
      </c>
      <c r="G231" s="98">
        <v>76</v>
      </c>
      <c r="H231" s="98">
        <v>88.6</v>
      </c>
      <c r="I231" s="98">
        <v>88.4</v>
      </c>
      <c r="J231" s="98">
        <v>84</v>
      </c>
      <c r="K231" s="98">
        <v>88.8</v>
      </c>
    </row>
    <row r="232" spans="1:11" x14ac:dyDescent="0.2">
      <c r="A232" s="96">
        <v>4734100640</v>
      </c>
      <c r="B232" s="14" t="s">
        <v>587</v>
      </c>
      <c r="C232" s="14" t="s">
        <v>600</v>
      </c>
      <c r="D232" s="97" t="s">
        <v>601</v>
      </c>
      <c r="E232" s="98">
        <v>88.6</v>
      </c>
      <c r="F232" s="98">
        <v>97.1</v>
      </c>
      <c r="G232" s="98">
        <v>68.8</v>
      </c>
      <c r="H232" s="98">
        <v>101.9</v>
      </c>
      <c r="I232" s="98">
        <v>80.400000000000006</v>
      </c>
      <c r="J232" s="98">
        <v>94.8</v>
      </c>
      <c r="K232" s="98">
        <v>100.8</v>
      </c>
    </row>
    <row r="233" spans="1:11" x14ac:dyDescent="0.2">
      <c r="A233" s="96">
        <v>4734980325</v>
      </c>
      <c r="B233" s="14" t="s">
        <v>587</v>
      </c>
      <c r="C233" s="97" t="s">
        <v>602</v>
      </c>
      <c r="D233" s="97" t="s">
        <v>603</v>
      </c>
      <c r="E233" s="98">
        <v>93.9</v>
      </c>
      <c r="F233" s="98">
        <v>94.1</v>
      </c>
      <c r="G233" s="98">
        <v>88.2</v>
      </c>
      <c r="H233" s="98">
        <v>91.2</v>
      </c>
      <c r="I233" s="98">
        <v>92.1</v>
      </c>
      <c r="J233" s="98">
        <v>93</v>
      </c>
      <c r="K233" s="98">
        <v>101.3</v>
      </c>
    </row>
    <row r="234" spans="1:11" x14ac:dyDescent="0.2">
      <c r="A234" s="96">
        <v>4734980700</v>
      </c>
      <c r="B234" s="14" t="s">
        <v>587</v>
      </c>
      <c r="C234" s="97" t="s">
        <v>602</v>
      </c>
      <c r="D234" s="97" t="s">
        <v>604</v>
      </c>
      <c r="E234" s="98">
        <v>96</v>
      </c>
      <c r="F234" s="98">
        <v>98</v>
      </c>
      <c r="G234" s="98">
        <v>95.9</v>
      </c>
      <c r="H234" s="98">
        <v>90.9</v>
      </c>
      <c r="I234" s="98">
        <v>96.8</v>
      </c>
      <c r="J234" s="98">
        <v>94.3</v>
      </c>
      <c r="K234" s="98">
        <v>96.8</v>
      </c>
    </row>
    <row r="235" spans="1:11" x14ac:dyDescent="0.2">
      <c r="A235" s="96">
        <v>4810180020</v>
      </c>
      <c r="B235" s="14" t="s">
        <v>605</v>
      </c>
      <c r="C235" s="97" t="s">
        <v>606</v>
      </c>
      <c r="D235" s="97" t="s">
        <v>607</v>
      </c>
      <c r="E235" s="98">
        <v>91.7</v>
      </c>
      <c r="F235" s="98">
        <v>89.4</v>
      </c>
      <c r="G235" s="98">
        <v>81.599999999999994</v>
      </c>
      <c r="H235" s="98">
        <v>107.1</v>
      </c>
      <c r="I235" s="98">
        <v>103.5</v>
      </c>
      <c r="J235" s="98">
        <v>100.8</v>
      </c>
      <c r="K235" s="98">
        <v>93.9</v>
      </c>
    </row>
    <row r="236" spans="1:11" x14ac:dyDescent="0.2">
      <c r="A236" s="96">
        <v>4811100040</v>
      </c>
      <c r="B236" s="14" t="s">
        <v>605</v>
      </c>
      <c r="C236" s="97" t="s">
        <v>608</v>
      </c>
      <c r="D236" s="97" t="s">
        <v>609</v>
      </c>
      <c r="E236" s="98">
        <v>81.2</v>
      </c>
      <c r="F236" s="98">
        <v>92.6</v>
      </c>
      <c r="G236" s="98">
        <v>63.4</v>
      </c>
      <c r="H236" s="98">
        <v>93.2</v>
      </c>
      <c r="I236" s="98">
        <v>78.099999999999994</v>
      </c>
      <c r="J236" s="98">
        <v>86.7</v>
      </c>
      <c r="K236" s="98">
        <v>88.8</v>
      </c>
    </row>
    <row r="237" spans="1:11" x14ac:dyDescent="0.2">
      <c r="A237" s="96">
        <v>4812420080</v>
      </c>
      <c r="B237" s="14" t="s">
        <v>605</v>
      </c>
      <c r="C237" s="14" t="s">
        <v>888</v>
      </c>
      <c r="D237" s="97" t="s">
        <v>610</v>
      </c>
      <c r="E237" s="98">
        <v>101.4</v>
      </c>
      <c r="F237" s="98">
        <v>90.5</v>
      </c>
      <c r="G237" s="98">
        <v>112.5</v>
      </c>
      <c r="H237" s="98">
        <v>94.3</v>
      </c>
      <c r="I237" s="98">
        <v>88.5</v>
      </c>
      <c r="J237" s="98">
        <v>106.4</v>
      </c>
      <c r="K237" s="98">
        <v>101.3</v>
      </c>
    </row>
    <row r="238" spans="1:11" x14ac:dyDescent="0.2">
      <c r="A238" s="96">
        <v>4812420280</v>
      </c>
      <c r="B238" s="14" t="s">
        <v>605</v>
      </c>
      <c r="C238" s="97" t="s">
        <v>888</v>
      </c>
      <c r="D238" s="97" t="s">
        <v>611</v>
      </c>
      <c r="E238" s="98">
        <v>92.2</v>
      </c>
      <c r="F238" s="98">
        <v>83.2</v>
      </c>
      <c r="G238" s="98">
        <v>100</v>
      </c>
      <c r="H238" s="98">
        <v>108.4</v>
      </c>
      <c r="I238" s="98">
        <v>88.7</v>
      </c>
      <c r="J238" s="98">
        <v>89.6</v>
      </c>
      <c r="K238" s="98">
        <v>85.1</v>
      </c>
    </row>
    <row r="239" spans="1:11" x14ac:dyDescent="0.2">
      <c r="A239" s="96">
        <v>4812420840</v>
      </c>
      <c r="B239" s="14" t="s">
        <v>605</v>
      </c>
      <c r="C239" s="14" t="s">
        <v>888</v>
      </c>
      <c r="D239" s="97" t="s">
        <v>612</v>
      </c>
      <c r="E239" s="98">
        <v>96.3</v>
      </c>
      <c r="F239" s="98">
        <v>87.9</v>
      </c>
      <c r="G239" s="98">
        <v>93.2</v>
      </c>
      <c r="H239" s="98">
        <v>97.7</v>
      </c>
      <c r="I239" s="98">
        <v>105.7</v>
      </c>
      <c r="J239" s="98">
        <v>102.3</v>
      </c>
      <c r="K239" s="98">
        <v>100.5</v>
      </c>
    </row>
    <row r="240" spans="1:11" x14ac:dyDescent="0.2">
      <c r="A240" s="96">
        <v>4813140120</v>
      </c>
      <c r="B240" s="14" t="s">
        <v>605</v>
      </c>
      <c r="C240" s="97" t="s">
        <v>613</v>
      </c>
      <c r="D240" s="97" t="s">
        <v>614</v>
      </c>
      <c r="E240" s="98">
        <v>100.6</v>
      </c>
      <c r="F240" s="98">
        <v>98.5</v>
      </c>
      <c r="G240" s="98">
        <v>107.1</v>
      </c>
      <c r="H240" s="98">
        <v>101.2</v>
      </c>
      <c r="I240" s="98">
        <v>101.6</v>
      </c>
      <c r="J240" s="98">
        <v>89.5</v>
      </c>
      <c r="K240" s="98">
        <v>96.3</v>
      </c>
    </row>
    <row r="241" spans="1:11" x14ac:dyDescent="0.2">
      <c r="A241" s="96">
        <v>4815180435</v>
      </c>
      <c r="B241" s="14" t="s">
        <v>605</v>
      </c>
      <c r="C241" s="97" t="s">
        <v>615</v>
      </c>
      <c r="D241" s="97" t="s">
        <v>616</v>
      </c>
      <c r="E241" s="98">
        <v>76.5</v>
      </c>
      <c r="F241" s="98">
        <v>80.2</v>
      </c>
      <c r="G241" s="98">
        <v>59.3</v>
      </c>
      <c r="H241" s="98">
        <v>107.9</v>
      </c>
      <c r="I241" s="98">
        <v>88.4</v>
      </c>
      <c r="J241" s="98">
        <v>82.1</v>
      </c>
      <c r="K241" s="98">
        <v>77.7</v>
      </c>
    </row>
    <row r="242" spans="1:11" x14ac:dyDescent="0.2">
      <c r="A242" s="96">
        <v>4818580200</v>
      </c>
      <c r="B242" s="14" t="s">
        <v>605</v>
      </c>
      <c r="C242" s="97" t="s">
        <v>617</v>
      </c>
      <c r="D242" s="97" t="s">
        <v>618</v>
      </c>
      <c r="E242" s="98">
        <v>93.3</v>
      </c>
      <c r="F242" s="98">
        <v>86.2</v>
      </c>
      <c r="G242" s="98">
        <v>84.9</v>
      </c>
      <c r="H242" s="98">
        <v>127.5</v>
      </c>
      <c r="I242" s="98">
        <v>98</v>
      </c>
      <c r="J242" s="98">
        <v>86.1</v>
      </c>
      <c r="K242" s="98">
        <v>94.4</v>
      </c>
    </row>
    <row r="243" spans="1:11" x14ac:dyDescent="0.2">
      <c r="A243" s="96">
        <v>4819124240</v>
      </c>
      <c r="B243" s="14" t="s">
        <v>605</v>
      </c>
      <c r="C243" s="97" t="s">
        <v>889</v>
      </c>
      <c r="D243" s="97" t="s">
        <v>619</v>
      </c>
      <c r="E243" s="98">
        <v>104.5</v>
      </c>
      <c r="F243" s="98">
        <v>98.4</v>
      </c>
      <c r="G243" s="98">
        <v>103.2</v>
      </c>
      <c r="H243" s="98">
        <v>110.1</v>
      </c>
      <c r="I243" s="98">
        <v>90.9</v>
      </c>
      <c r="J243" s="98">
        <v>112.7</v>
      </c>
      <c r="K243" s="98">
        <v>109.7</v>
      </c>
    </row>
    <row r="244" spans="1:11" x14ac:dyDescent="0.2">
      <c r="A244" s="96">
        <v>4819124770</v>
      </c>
      <c r="B244" s="14" t="s">
        <v>605</v>
      </c>
      <c r="C244" s="97" t="s">
        <v>889</v>
      </c>
      <c r="D244" s="97" t="s">
        <v>620</v>
      </c>
      <c r="E244" s="98">
        <v>111.6</v>
      </c>
      <c r="F244" s="98">
        <v>95</v>
      </c>
      <c r="G244" s="98">
        <v>124.2</v>
      </c>
      <c r="H244" s="98">
        <v>112.7</v>
      </c>
      <c r="I244" s="98">
        <v>96.6</v>
      </c>
      <c r="J244" s="98">
        <v>86.9</v>
      </c>
      <c r="K244" s="98">
        <v>115.2</v>
      </c>
    </row>
    <row r="245" spans="1:11" x14ac:dyDescent="0.2">
      <c r="A245" s="96">
        <v>4821340300</v>
      </c>
      <c r="B245" s="14" t="s">
        <v>605</v>
      </c>
      <c r="C245" s="14" t="s">
        <v>621</v>
      </c>
      <c r="D245" s="97" t="s">
        <v>622</v>
      </c>
      <c r="E245" s="98">
        <v>89.5</v>
      </c>
      <c r="F245" s="98">
        <v>102.6</v>
      </c>
      <c r="G245" s="98">
        <v>68.7</v>
      </c>
      <c r="H245" s="98">
        <v>90.3</v>
      </c>
      <c r="I245" s="98">
        <v>102.2</v>
      </c>
      <c r="J245" s="98">
        <v>97.4</v>
      </c>
      <c r="K245" s="98">
        <v>98.7</v>
      </c>
    </row>
    <row r="246" spans="1:11" x14ac:dyDescent="0.2">
      <c r="A246" s="96">
        <v>4823104340</v>
      </c>
      <c r="B246" s="14" t="s">
        <v>605</v>
      </c>
      <c r="C246" s="14" t="s">
        <v>623</v>
      </c>
      <c r="D246" s="97" t="s">
        <v>624</v>
      </c>
      <c r="E246" s="98">
        <v>95.5</v>
      </c>
      <c r="F246" s="98">
        <v>95.4</v>
      </c>
      <c r="G246" s="98">
        <v>84.2</v>
      </c>
      <c r="H246" s="98">
        <v>109.8</v>
      </c>
      <c r="I246" s="98">
        <v>91.7</v>
      </c>
      <c r="J246" s="98">
        <v>93.8</v>
      </c>
      <c r="K246" s="98">
        <v>103.6</v>
      </c>
    </row>
    <row r="247" spans="1:11" x14ac:dyDescent="0.2">
      <c r="A247" s="96">
        <v>4826420180</v>
      </c>
      <c r="B247" s="14" t="s">
        <v>605</v>
      </c>
      <c r="C247" s="14" t="s">
        <v>625</v>
      </c>
      <c r="D247" s="97" t="s">
        <v>626</v>
      </c>
      <c r="E247" s="98">
        <v>93</v>
      </c>
      <c r="F247" s="98">
        <v>91.9</v>
      </c>
      <c r="G247" s="98">
        <v>82.7</v>
      </c>
      <c r="H247" s="98">
        <v>96.4</v>
      </c>
      <c r="I247" s="98">
        <v>89.6</v>
      </c>
      <c r="J247" s="98">
        <v>108.1</v>
      </c>
      <c r="K247" s="98">
        <v>101.9</v>
      </c>
    </row>
    <row r="248" spans="1:11" x14ac:dyDescent="0.2">
      <c r="A248" s="96">
        <v>4826420500</v>
      </c>
      <c r="B248" s="14" t="s">
        <v>605</v>
      </c>
      <c r="C248" s="97" t="s">
        <v>625</v>
      </c>
      <c r="D248" s="97" t="s">
        <v>627</v>
      </c>
      <c r="E248" s="98">
        <v>94.1</v>
      </c>
      <c r="F248" s="98">
        <v>95.3</v>
      </c>
      <c r="G248" s="98">
        <v>83.6</v>
      </c>
      <c r="H248" s="98">
        <v>106</v>
      </c>
      <c r="I248" s="98">
        <v>94.1</v>
      </c>
      <c r="J248" s="98">
        <v>99.4</v>
      </c>
      <c r="K248" s="98">
        <v>99.3</v>
      </c>
    </row>
    <row r="249" spans="1:11" x14ac:dyDescent="0.2">
      <c r="A249" s="96">
        <v>4828660880</v>
      </c>
      <c r="B249" s="14" t="s">
        <v>605</v>
      </c>
      <c r="C249" s="97" t="s">
        <v>628</v>
      </c>
      <c r="D249" s="97" t="s">
        <v>629</v>
      </c>
      <c r="E249" s="98">
        <v>91.3</v>
      </c>
      <c r="F249" s="98">
        <v>80.2</v>
      </c>
      <c r="G249" s="98">
        <v>84.9</v>
      </c>
      <c r="H249" s="98">
        <v>119.5</v>
      </c>
      <c r="I249" s="98">
        <v>97.2</v>
      </c>
      <c r="J249" s="98">
        <v>110.3</v>
      </c>
      <c r="K249" s="98">
        <v>90.4</v>
      </c>
    </row>
    <row r="250" spans="1:11" x14ac:dyDescent="0.2">
      <c r="A250" s="96">
        <v>4830980620</v>
      </c>
      <c r="B250" s="14" t="s">
        <v>605</v>
      </c>
      <c r="C250" s="97" t="s">
        <v>630</v>
      </c>
      <c r="D250" s="97" t="s">
        <v>631</v>
      </c>
      <c r="E250" s="98">
        <v>93.3</v>
      </c>
      <c r="F250" s="98">
        <v>91.9</v>
      </c>
      <c r="G250" s="98">
        <v>89.3</v>
      </c>
      <c r="H250" s="98">
        <v>90.9</v>
      </c>
      <c r="I250" s="98">
        <v>91.6</v>
      </c>
      <c r="J250" s="98">
        <v>96.3</v>
      </c>
      <c r="K250" s="98">
        <v>99</v>
      </c>
    </row>
    <row r="251" spans="1:11" x14ac:dyDescent="0.2">
      <c r="A251" s="96">
        <v>4831180640</v>
      </c>
      <c r="B251" s="14" t="s">
        <v>605</v>
      </c>
      <c r="C251" s="97" t="s">
        <v>632</v>
      </c>
      <c r="D251" s="97" t="s">
        <v>633</v>
      </c>
      <c r="E251" s="98">
        <v>90.7</v>
      </c>
      <c r="F251" s="98">
        <v>91.9</v>
      </c>
      <c r="G251" s="98">
        <v>83.8</v>
      </c>
      <c r="H251" s="98">
        <v>92.2</v>
      </c>
      <c r="I251" s="98">
        <v>87.3</v>
      </c>
      <c r="J251" s="98">
        <v>95.9</v>
      </c>
      <c r="K251" s="98">
        <v>96.7</v>
      </c>
    </row>
    <row r="252" spans="1:11" x14ac:dyDescent="0.2">
      <c r="A252" s="96">
        <v>4832580670</v>
      </c>
      <c r="B252" s="14" t="s">
        <v>605</v>
      </c>
      <c r="C252" s="97" t="s">
        <v>634</v>
      </c>
      <c r="D252" s="97" t="s">
        <v>635</v>
      </c>
      <c r="E252" s="98">
        <v>76.900000000000006</v>
      </c>
      <c r="F252" s="98">
        <v>86.9</v>
      </c>
      <c r="G252" s="98">
        <v>58.8</v>
      </c>
      <c r="H252" s="98">
        <v>103.4</v>
      </c>
      <c r="I252" s="98">
        <v>91.1</v>
      </c>
      <c r="J252" s="98">
        <v>72.900000000000006</v>
      </c>
      <c r="K252" s="98">
        <v>77.7</v>
      </c>
    </row>
    <row r="253" spans="1:11" x14ac:dyDescent="0.2">
      <c r="A253" s="96">
        <v>4833260700</v>
      </c>
      <c r="B253" s="14" t="s">
        <v>605</v>
      </c>
      <c r="C253" s="14" t="s">
        <v>636</v>
      </c>
      <c r="D253" s="97" t="s">
        <v>637</v>
      </c>
      <c r="E253" s="98">
        <v>92.3</v>
      </c>
      <c r="F253" s="98">
        <v>88.1</v>
      </c>
      <c r="G253" s="98">
        <v>80.7</v>
      </c>
      <c r="H253" s="98">
        <v>97.4</v>
      </c>
      <c r="I253" s="98">
        <v>98.5</v>
      </c>
      <c r="J253" s="98">
        <v>101.3</v>
      </c>
      <c r="K253" s="98">
        <v>102.2</v>
      </c>
    </row>
    <row r="254" spans="1:11" x14ac:dyDescent="0.2">
      <c r="A254" s="96">
        <v>4834860710</v>
      </c>
      <c r="B254" s="14" t="s">
        <v>605</v>
      </c>
      <c r="C254" s="97" t="s">
        <v>638</v>
      </c>
      <c r="D254" s="97" t="s">
        <v>639</v>
      </c>
      <c r="E254" s="98">
        <v>86.2</v>
      </c>
      <c r="F254" s="98">
        <v>84.8</v>
      </c>
      <c r="G254" s="98">
        <v>70.099999999999994</v>
      </c>
      <c r="H254" s="98">
        <v>108</v>
      </c>
      <c r="I254" s="98">
        <v>88.4</v>
      </c>
      <c r="J254" s="98">
        <v>94.3</v>
      </c>
      <c r="K254" s="98">
        <v>94.4</v>
      </c>
    </row>
    <row r="255" spans="1:11" x14ac:dyDescent="0.2">
      <c r="A255" s="96">
        <v>4836220720</v>
      </c>
      <c r="B255" s="14" t="s">
        <v>605</v>
      </c>
      <c r="C255" s="14" t="s">
        <v>640</v>
      </c>
      <c r="D255" s="97" t="s">
        <v>641</v>
      </c>
      <c r="E255" s="98">
        <v>94.4</v>
      </c>
      <c r="F255" s="98">
        <v>91.7</v>
      </c>
      <c r="G255" s="98">
        <v>91.7</v>
      </c>
      <c r="H255" s="98">
        <v>98.9</v>
      </c>
      <c r="I255" s="98">
        <v>98.5</v>
      </c>
      <c r="J255" s="98">
        <v>99.4</v>
      </c>
      <c r="K255" s="98">
        <v>95.6</v>
      </c>
    </row>
    <row r="256" spans="1:11" x14ac:dyDescent="0.2">
      <c r="A256" s="96">
        <v>4841700810</v>
      </c>
      <c r="B256" s="14" t="s">
        <v>605</v>
      </c>
      <c r="C256" s="97" t="s">
        <v>642</v>
      </c>
      <c r="D256" s="97" t="s">
        <v>643</v>
      </c>
      <c r="E256" s="98">
        <v>90.7</v>
      </c>
      <c r="F256" s="98">
        <v>88.6</v>
      </c>
      <c r="G256" s="98">
        <v>81.599999999999994</v>
      </c>
      <c r="H256" s="98">
        <v>88.4</v>
      </c>
      <c r="I256" s="98">
        <v>96.4</v>
      </c>
      <c r="J256" s="98">
        <v>93.9</v>
      </c>
      <c r="K256" s="98">
        <v>100.4</v>
      </c>
    </row>
    <row r="257" spans="1:11" x14ac:dyDescent="0.2">
      <c r="A257" s="96">
        <v>4841700850</v>
      </c>
      <c r="B257" s="14" t="s">
        <v>605</v>
      </c>
      <c r="C257" s="97" t="s">
        <v>642</v>
      </c>
      <c r="D257" s="97" t="s">
        <v>862</v>
      </c>
      <c r="E257" s="98">
        <v>89</v>
      </c>
      <c r="F257" s="98">
        <v>97.7</v>
      </c>
      <c r="G257" s="98">
        <v>81</v>
      </c>
      <c r="H257" s="98">
        <v>95.9</v>
      </c>
      <c r="I257" s="98">
        <v>93</v>
      </c>
      <c r="J257" s="98">
        <v>94.2</v>
      </c>
      <c r="K257" s="98">
        <v>88.2</v>
      </c>
    </row>
    <row r="258" spans="1:11" x14ac:dyDescent="0.2">
      <c r="A258" s="96">
        <v>4843300860</v>
      </c>
      <c r="B258" s="14" t="s">
        <v>605</v>
      </c>
      <c r="C258" s="97" t="s">
        <v>863</v>
      </c>
      <c r="D258" s="97" t="s">
        <v>864</v>
      </c>
      <c r="E258" s="98">
        <v>92.8</v>
      </c>
      <c r="F258" s="98">
        <v>92</v>
      </c>
      <c r="G258" s="98">
        <v>87.2</v>
      </c>
      <c r="H258" s="98">
        <v>100.4</v>
      </c>
      <c r="I258" s="98">
        <v>84.2</v>
      </c>
      <c r="J258" s="98">
        <v>90.8</v>
      </c>
      <c r="K258" s="98">
        <v>98.8</v>
      </c>
    </row>
    <row r="259" spans="1:11" x14ac:dyDescent="0.2">
      <c r="A259" s="96">
        <v>4845500900</v>
      </c>
      <c r="B259" s="14" t="s">
        <v>605</v>
      </c>
      <c r="C259" s="14" t="s">
        <v>644</v>
      </c>
      <c r="D259" s="97" t="s">
        <v>645</v>
      </c>
      <c r="E259" s="98">
        <v>86.6</v>
      </c>
      <c r="F259" s="98">
        <v>94.6</v>
      </c>
      <c r="G259" s="98">
        <v>69.3</v>
      </c>
      <c r="H259" s="98">
        <v>90.5</v>
      </c>
      <c r="I259" s="98">
        <v>88.4</v>
      </c>
      <c r="J259" s="98">
        <v>89.2</v>
      </c>
      <c r="K259" s="98">
        <v>97.7</v>
      </c>
    </row>
    <row r="260" spans="1:11" x14ac:dyDescent="0.2">
      <c r="A260" s="96">
        <v>4846340940</v>
      </c>
      <c r="B260" s="14" t="s">
        <v>605</v>
      </c>
      <c r="C260" s="97" t="s">
        <v>646</v>
      </c>
      <c r="D260" s="97" t="s">
        <v>647</v>
      </c>
      <c r="E260" s="98">
        <v>93.5</v>
      </c>
      <c r="F260" s="98">
        <v>90.4</v>
      </c>
      <c r="G260" s="98">
        <v>87.3</v>
      </c>
      <c r="H260" s="98">
        <v>104.2</v>
      </c>
      <c r="I260" s="98">
        <v>97.8</v>
      </c>
      <c r="J260" s="98">
        <v>102.5</v>
      </c>
      <c r="K260" s="98">
        <v>95.8</v>
      </c>
    </row>
    <row r="261" spans="1:11" x14ac:dyDescent="0.2">
      <c r="A261" s="96">
        <v>4847380970</v>
      </c>
      <c r="B261" s="14" t="s">
        <v>605</v>
      </c>
      <c r="C261" s="97" t="s">
        <v>648</v>
      </c>
      <c r="D261" s="97" t="s">
        <v>649</v>
      </c>
      <c r="E261" s="98">
        <v>87.8</v>
      </c>
      <c r="F261" s="98">
        <v>79.599999999999994</v>
      </c>
      <c r="G261" s="98">
        <v>74.900000000000006</v>
      </c>
      <c r="H261" s="98">
        <v>106.1</v>
      </c>
      <c r="I261" s="98">
        <v>91.5</v>
      </c>
      <c r="J261" s="98">
        <v>93.5</v>
      </c>
      <c r="K261" s="98">
        <v>97.8</v>
      </c>
    </row>
    <row r="262" spans="1:11" x14ac:dyDescent="0.2">
      <c r="A262" s="96">
        <v>4848660990</v>
      </c>
      <c r="B262" s="14" t="s">
        <v>605</v>
      </c>
      <c r="C262" s="97" t="s">
        <v>650</v>
      </c>
      <c r="D262" s="97" t="s">
        <v>651</v>
      </c>
      <c r="E262" s="98">
        <v>92.2</v>
      </c>
      <c r="F262" s="98">
        <v>91.9</v>
      </c>
      <c r="G262" s="98">
        <v>84</v>
      </c>
      <c r="H262" s="98">
        <v>108.2</v>
      </c>
      <c r="I262" s="98">
        <v>94.7</v>
      </c>
      <c r="J262" s="98">
        <v>98.2</v>
      </c>
      <c r="K262" s="98">
        <v>94</v>
      </c>
    </row>
    <row r="263" spans="1:11" x14ac:dyDescent="0.2">
      <c r="A263" s="96">
        <v>4916260300</v>
      </c>
      <c r="B263" s="14" t="s">
        <v>652</v>
      </c>
      <c r="C263" s="97" t="s">
        <v>653</v>
      </c>
      <c r="D263" s="97" t="s">
        <v>654</v>
      </c>
      <c r="E263" s="98">
        <v>96.8</v>
      </c>
      <c r="F263" s="98">
        <v>99</v>
      </c>
      <c r="G263" s="98">
        <v>91.1</v>
      </c>
      <c r="H263" s="98">
        <v>97.7</v>
      </c>
      <c r="I263" s="98">
        <v>106.8</v>
      </c>
      <c r="J263" s="98">
        <v>89.1</v>
      </c>
      <c r="K263" s="98">
        <v>99.6</v>
      </c>
    </row>
    <row r="264" spans="1:11" x14ac:dyDescent="0.2">
      <c r="A264" s="96">
        <v>4936260500</v>
      </c>
      <c r="B264" s="14" t="s">
        <v>652</v>
      </c>
      <c r="C264" s="97" t="s">
        <v>655</v>
      </c>
      <c r="D264" s="97" t="s">
        <v>656</v>
      </c>
      <c r="E264" s="98">
        <v>98.3</v>
      </c>
      <c r="F264" s="98">
        <v>92.2</v>
      </c>
      <c r="G264" s="98">
        <v>99.4</v>
      </c>
      <c r="H264" s="98">
        <v>90.6</v>
      </c>
      <c r="I264" s="98">
        <v>110.7</v>
      </c>
      <c r="J264" s="98">
        <v>94.1</v>
      </c>
      <c r="K264" s="98">
        <v>100.8</v>
      </c>
    </row>
    <row r="265" spans="1:11" x14ac:dyDescent="0.2">
      <c r="A265" s="96">
        <v>4939340800</v>
      </c>
      <c r="B265" s="14" t="s">
        <v>652</v>
      </c>
      <c r="C265" s="97" t="s">
        <v>657</v>
      </c>
      <c r="D265" s="97" t="s">
        <v>658</v>
      </c>
      <c r="E265" s="98">
        <v>101.8</v>
      </c>
      <c r="F265" s="98">
        <v>97.9</v>
      </c>
      <c r="G265" s="98">
        <v>107.1</v>
      </c>
      <c r="H265" s="98">
        <v>87.6</v>
      </c>
      <c r="I265" s="98">
        <v>105</v>
      </c>
      <c r="J265" s="98">
        <v>89.7</v>
      </c>
      <c r="K265" s="98">
        <v>104.5</v>
      </c>
    </row>
    <row r="266" spans="1:11" x14ac:dyDescent="0.2">
      <c r="A266" s="96">
        <v>4941100850</v>
      </c>
      <c r="B266" s="14" t="s">
        <v>652</v>
      </c>
      <c r="C266" s="14" t="s">
        <v>865</v>
      </c>
      <c r="D266" s="97" t="s">
        <v>866</v>
      </c>
      <c r="E266" s="98">
        <v>99.8</v>
      </c>
      <c r="F266" s="98">
        <v>95.9</v>
      </c>
      <c r="G266" s="98">
        <v>104.2</v>
      </c>
      <c r="H266" s="98">
        <v>101.3</v>
      </c>
      <c r="I266" s="98">
        <v>106.5</v>
      </c>
      <c r="J266" s="98">
        <v>87.5</v>
      </c>
      <c r="K266" s="98">
        <v>97.1</v>
      </c>
    </row>
    <row r="267" spans="1:11" x14ac:dyDescent="0.2">
      <c r="A267" s="96">
        <v>4941620900</v>
      </c>
      <c r="B267" s="14" t="s">
        <v>652</v>
      </c>
      <c r="C267" s="97" t="s">
        <v>659</v>
      </c>
      <c r="D267" s="97" t="s">
        <v>660</v>
      </c>
      <c r="E267" s="98">
        <v>104.8</v>
      </c>
      <c r="F267" s="98">
        <v>102.1</v>
      </c>
      <c r="G267" s="98">
        <v>110.5</v>
      </c>
      <c r="H267" s="98">
        <v>91.3</v>
      </c>
      <c r="I267" s="98">
        <v>112.1</v>
      </c>
      <c r="J267" s="98">
        <v>98.2</v>
      </c>
      <c r="K267" s="98">
        <v>104.3</v>
      </c>
    </row>
    <row r="268" spans="1:11" x14ac:dyDescent="0.2">
      <c r="A268" s="96">
        <v>5015540200</v>
      </c>
      <c r="B268" s="14" t="s">
        <v>661</v>
      </c>
      <c r="C268" s="97" t="s">
        <v>662</v>
      </c>
      <c r="D268" s="97" t="s">
        <v>663</v>
      </c>
      <c r="E268" s="98">
        <v>117.7</v>
      </c>
      <c r="F268" s="98">
        <v>109</v>
      </c>
      <c r="G268" s="98">
        <v>138.80000000000001</v>
      </c>
      <c r="H268" s="98">
        <v>119.2</v>
      </c>
      <c r="I268" s="98">
        <v>114.6</v>
      </c>
      <c r="J268" s="98">
        <v>102.9</v>
      </c>
      <c r="K268" s="98">
        <v>103.3</v>
      </c>
    </row>
    <row r="269" spans="1:11" x14ac:dyDescent="0.2">
      <c r="A269" s="96">
        <v>5113980150</v>
      </c>
      <c r="B269" s="14" t="s">
        <v>664</v>
      </c>
      <c r="C269" s="97" t="s">
        <v>665</v>
      </c>
      <c r="D269" s="97" t="s">
        <v>666</v>
      </c>
      <c r="E269" s="98">
        <v>94.6</v>
      </c>
      <c r="F269" s="98">
        <v>91.7</v>
      </c>
      <c r="G269" s="98">
        <v>94.8</v>
      </c>
      <c r="H269" s="98">
        <v>87.2</v>
      </c>
      <c r="I269" s="98">
        <v>96.8</v>
      </c>
      <c r="J269" s="98">
        <v>95.4</v>
      </c>
      <c r="K269" s="98">
        <v>97.9</v>
      </c>
    </row>
    <row r="270" spans="1:11" x14ac:dyDescent="0.2">
      <c r="A270" s="96">
        <v>5116820175</v>
      </c>
      <c r="B270" s="14" t="s">
        <v>664</v>
      </c>
      <c r="C270" s="97" t="s">
        <v>667</v>
      </c>
      <c r="D270" s="97" t="s">
        <v>668</v>
      </c>
      <c r="E270" s="98">
        <v>103.3</v>
      </c>
      <c r="F270" s="98">
        <v>97.5</v>
      </c>
      <c r="G270" s="98">
        <v>108.1</v>
      </c>
      <c r="H270" s="98">
        <v>101.2</v>
      </c>
      <c r="I270" s="98">
        <v>85.7</v>
      </c>
      <c r="J270" s="98">
        <v>109.5</v>
      </c>
      <c r="K270" s="98">
        <v>106.1</v>
      </c>
    </row>
    <row r="271" spans="1:11" x14ac:dyDescent="0.2">
      <c r="A271" s="96">
        <v>5119260225</v>
      </c>
      <c r="B271" s="14" t="s">
        <v>664</v>
      </c>
      <c r="C271" s="97" t="s">
        <v>669</v>
      </c>
      <c r="D271" s="97" t="s">
        <v>670</v>
      </c>
      <c r="E271" s="98">
        <v>88</v>
      </c>
      <c r="F271" s="98">
        <v>91</v>
      </c>
      <c r="G271" s="98">
        <v>76.599999999999994</v>
      </c>
      <c r="H271" s="98">
        <v>99.7</v>
      </c>
      <c r="I271" s="98">
        <v>88.9</v>
      </c>
      <c r="J271" s="98">
        <v>102.2</v>
      </c>
      <c r="K271" s="98">
        <v>91.7</v>
      </c>
    </row>
    <row r="272" spans="1:11" x14ac:dyDescent="0.2">
      <c r="A272" s="96">
        <v>5131340450</v>
      </c>
      <c r="B272" s="14" t="s">
        <v>664</v>
      </c>
      <c r="C272" s="97" t="s">
        <v>671</v>
      </c>
      <c r="D272" s="97" t="s">
        <v>672</v>
      </c>
      <c r="E272" s="98">
        <v>88</v>
      </c>
      <c r="F272" s="98">
        <v>87.7</v>
      </c>
      <c r="G272" s="98">
        <v>77.5</v>
      </c>
      <c r="H272" s="98">
        <v>104.2</v>
      </c>
      <c r="I272" s="98">
        <v>84</v>
      </c>
      <c r="J272" s="98">
        <v>98.8</v>
      </c>
      <c r="K272" s="98">
        <v>92.8</v>
      </c>
    </row>
    <row r="273" spans="1:11" x14ac:dyDescent="0.2">
      <c r="A273" s="96">
        <v>5132300500</v>
      </c>
      <c r="B273" s="14" t="s">
        <v>664</v>
      </c>
      <c r="C273" s="97" t="s">
        <v>673</v>
      </c>
      <c r="D273" s="97" t="s">
        <v>674</v>
      </c>
      <c r="E273" s="98">
        <v>84.7</v>
      </c>
      <c r="F273" s="98">
        <v>90.7</v>
      </c>
      <c r="G273" s="98">
        <v>69.3</v>
      </c>
      <c r="H273" s="98">
        <v>91.5</v>
      </c>
      <c r="I273" s="98">
        <v>86.2</v>
      </c>
      <c r="J273" s="98">
        <v>100.7</v>
      </c>
      <c r="K273" s="98">
        <v>92.3</v>
      </c>
    </row>
    <row r="274" spans="1:11" x14ac:dyDescent="0.2">
      <c r="A274" s="96">
        <v>5140060800</v>
      </c>
      <c r="B274" s="14" t="s">
        <v>664</v>
      </c>
      <c r="C274" s="97" t="s">
        <v>675</v>
      </c>
      <c r="D274" s="97" t="s">
        <v>676</v>
      </c>
      <c r="E274" s="98">
        <v>95.8</v>
      </c>
      <c r="F274" s="98">
        <v>91.2</v>
      </c>
      <c r="G274" s="98">
        <v>89.7</v>
      </c>
      <c r="H274" s="98">
        <v>103</v>
      </c>
      <c r="I274" s="98">
        <v>92.6</v>
      </c>
      <c r="J274" s="98">
        <v>106</v>
      </c>
      <c r="K274" s="98">
        <v>101.8</v>
      </c>
    </row>
    <row r="275" spans="1:11" x14ac:dyDescent="0.2">
      <c r="A275" s="96">
        <v>5140220830</v>
      </c>
      <c r="B275" s="14" t="s">
        <v>664</v>
      </c>
      <c r="C275" s="97" t="s">
        <v>677</v>
      </c>
      <c r="D275" s="97" t="s">
        <v>678</v>
      </c>
      <c r="E275" s="98">
        <v>89.3</v>
      </c>
      <c r="F275" s="98">
        <v>86.1</v>
      </c>
      <c r="G275" s="98">
        <v>82.5</v>
      </c>
      <c r="H275" s="98">
        <v>100.4</v>
      </c>
      <c r="I275" s="98">
        <v>88.4</v>
      </c>
      <c r="J275" s="98">
        <v>98.7</v>
      </c>
      <c r="K275" s="98">
        <v>93.2</v>
      </c>
    </row>
    <row r="276" spans="1:11" x14ac:dyDescent="0.2">
      <c r="A276" s="96">
        <v>5147260400</v>
      </c>
      <c r="B276" s="14" t="s">
        <v>664</v>
      </c>
      <c r="C276" s="97" t="s">
        <v>679</v>
      </c>
      <c r="D276" s="97" t="s">
        <v>680</v>
      </c>
      <c r="E276" s="98">
        <v>97</v>
      </c>
      <c r="F276" s="98">
        <v>95.2</v>
      </c>
      <c r="G276" s="98">
        <v>93</v>
      </c>
      <c r="H276" s="98">
        <v>103</v>
      </c>
      <c r="I276" s="98">
        <v>93.7</v>
      </c>
      <c r="J276" s="98">
        <v>94.9</v>
      </c>
      <c r="K276" s="98">
        <v>101.4</v>
      </c>
    </row>
    <row r="277" spans="1:11" x14ac:dyDescent="0.2">
      <c r="A277" s="96">
        <v>5147894170</v>
      </c>
      <c r="B277" s="14" t="s">
        <v>664</v>
      </c>
      <c r="C277" s="97" t="s">
        <v>270</v>
      </c>
      <c r="D277" s="97" t="s">
        <v>867</v>
      </c>
      <c r="E277" s="98">
        <v>142.69999999999999</v>
      </c>
      <c r="F277" s="98">
        <v>116.6</v>
      </c>
      <c r="G277" s="98">
        <v>216.4</v>
      </c>
      <c r="H277" s="98">
        <v>96.7</v>
      </c>
      <c r="I277" s="98">
        <v>109.9</v>
      </c>
      <c r="J277" s="98">
        <v>102.8</v>
      </c>
      <c r="K277" s="98">
        <v>111.4</v>
      </c>
    </row>
    <row r="278" spans="1:11" x14ac:dyDescent="0.2">
      <c r="A278" s="96">
        <v>5147894173</v>
      </c>
      <c r="B278" s="14" t="s">
        <v>664</v>
      </c>
      <c r="C278" s="97" t="s">
        <v>270</v>
      </c>
      <c r="D278" s="97" t="s">
        <v>681</v>
      </c>
      <c r="E278" s="98">
        <v>148.6</v>
      </c>
      <c r="F278" s="98">
        <v>113.2</v>
      </c>
      <c r="G278" s="98">
        <v>236.9</v>
      </c>
      <c r="H278" s="98">
        <v>95.3</v>
      </c>
      <c r="I278" s="98">
        <v>103.6</v>
      </c>
      <c r="J278" s="98">
        <v>100</v>
      </c>
      <c r="K278" s="98">
        <v>114.1</v>
      </c>
    </row>
    <row r="279" spans="1:11" x14ac:dyDescent="0.2">
      <c r="A279" s="96">
        <v>5149020950</v>
      </c>
      <c r="B279" s="14" t="s">
        <v>664</v>
      </c>
      <c r="C279" s="97" t="s">
        <v>682</v>
      </c>
      <c r="D279" s="97" t="s">
        <v>683</v>
      </c>
      <c r="E279" s="98">
        <v>96.4</v>
      </c>
      <c r="F279" s="98">
        <v>92.6</v>
      </c>
      <c r="G279" s="98">
        <v>90.5</v>
      </c>
      <c r="H279" s="98">
        <v>100.4</v>
      </c>
      <c r="I279" s="98">
        <v>89.1</v>
      </c>
      <c r="J279" s="98">
        <v>103.6</v>
      </c>
      <c r="K279" s="98">
        <v>104</v>
      </c>
    </row>
    <row r="280" spans="1:11" x14ac:dyDescent="0.2">
      <c r="A280" s="96">
        <v>5188888440</v>
      </c>
      <c r="B280" s="14" t="s">
        <v>664</v>
      </c>
      <c r="C280" s="97" t="s">
        <v>825</v>
      </c>
      <c r="D280" s="97" t="s">
        <v>868</v>
      </c>
      <c r="E280" s="98">
        <v>90.7</v>
      </c>
      <c r="F280" s="98">
        <v>92.3</v>
      </c>
      <c r="G280" s="98">
        <v>80.400000000000006</v>
      </c>
      <c r="H280" s="98">
        <v>106.5</v>
      </c>
      <c r="I280" s="98">
        <v>92.3</v>
      </c>
      <c r="J280" s="98">
        <v>100.2</v>
      </c>
      <c r="K280" s="98">
        <v>93.4</v>
      </c>
    </row>
    <row r="281" spans="1:11" x14ac:dyDescent="0.2">
      <c r="A281" s="96">
        <v>5313380050</v>
      </c>
      <c r="B281" s="14" t="s">
        <v>684</v>
      </c>
      <c r="C281" s="97" t="s">
        <v>685</v>
      </c>
      <c r="D281" s="97" t="s">
        <v>686</v>
      </c>
      <c r="E281" s="98">
        <v>119</v>
      </c>
      <c r="F281" s="98">
        <v>113.8</v>
      </c>
      <c r="G281" s="98">
        <v>131.69999999999999</v>
      </c>
      <c r="H281" s="98">
        <v>85.8</v>
      </c>
      <c r="I281" s="98">
        <v>120.2</v>
      </c>
      <c r="J281" s="98">
        <v>118.1</v>
      </c>
      <c r="K281" s="98">
        <v>120.1</v>
      </c>
    </row>
    <row r="282" spans="1:11" x14ac:dyDescent="0.2">
      <c r="A282" s="96">
        <v>5328420740</v>
      </c>
      <c r="B282" s="14" t="s">
        <v>684</v>
      </c>
      <c r="C282" s="97" t="s">
        <v>687</v>
      </c>
      <c r="D282" s="97" t="s">
        <v>688</v>
      </c>
      <c r="E282" s="98">
        <v>102.3</v>
      </c>
      <c r="F282" s="98">
        <v>99.2</v>
      </c>
      <c r="G282" s="98">
        <v>104.6</v>
      </c>
      <c r="H282" s="98">
        <v>95.5</v>
      </c>
      <c r="I282" s="98">
        <v>110.5</v>
      </c>
      <c r="J282" s="98">
        <v>126.7</v>
      </c>
      <c r="K282" s="98">
        <v>98.4</v>
      </c>
    </row>
    <row r="283" spans="1:11" x14ac:dyDescent="0.2">
      <c r="A283" s="96">
        <v>5334180690</v>
      </c>
      <c r="B283" s="14" t="s">
        <v>684</v>
      </c>
      <c r="C283" s="97" t="s">
        <v>689</v>
      </c>
      <c r="D283" s="97" t="s">
        <v>690</v>
      </c>
      <c r="E283" s="98">
        <v>95.6</v>
      </c>
      <c r="F283" s="98">
        <v>93</v>
      </c>
      <c r="G283" s="98">
        <v>85.6</v>
      </c>
      <c r="H283" s="98">
        <v>84.7</v>
      </c>
      <c r="I283" s="98">
        <v>121.8</v>
      </c>
      <c r="J283" s="98">
        <v>120.8</v>
      </c>
      <c r="K283" s="98">
        <v>100.8</v>
      </c>
    </row>
    <row r="284" spans="1:11" x14ac:dyDescent="0.2">
      <c r="A284" s="96">
        <v>5334580720</v>
      </c>
      <c r="B284" s="14" t="s">
        <v>684</v>
      </c>
      <c r="C284" s="97" t="s">
        <v>691</v>
      </c>
      <c r="D284" s="97" t="s">
        <v>692</v>
      </c>
      <c r="E284" s="98">
        <v>119.3</v>
      </c>
      <c r="F284" s="98">
        <v>125.8</v>
      </c>
      <c r="G284" s="98">
        <v>132</v>
      </c>
      <c r="H284" s="98">
        <v>85.7</v>
      </c>
      <c r="I284" s="98">
        <v>113.7</v>
      </c>
      <c r="J284" s="98">
        <v>120.4</v>
      </c>
      <c r="K284" s="98">
        <v>115.2</v>
      </c>
    </row>
    <row r="285" spans="1:11" x14ac:dyDescent="0.2">
      <c r="A285" s="96">
        <v>5336500700</v>
      </c>
      <c r="B285" s="14" t="s">
        <v>684</v>
      </c>
      <c r="C285" s="97" t="s">
        <v>693</v>
      </c>
      <c r="D285" s="97" t="s">
        <v>694</v>
      </c>
      <c r="E285" s="98">
        <v>111.6</v>
      </c>
      <c r="F285" s="98">
        <v>113.3</v>
      </c>
      <c r="G285" s="98">
        <v>111.7</v>
      </c>
      <c r="H285" s="98">
        <v>93.3</v>
      </c>
      <c r="I285" s="98">
        <v>126</v>
      </c>
      <c r="J285" s="98">
        <v>125.7</v>
      </c>
      <c r="K285" s="98">
        <v>111</v>
      </c>
    </row>
    <row r="286" spans="1:11" x14ac:dyDescent="0.2">
      <c r="A286" s="96">
        <v>5314740500</v>
      </c>
      <c r="B286" s="14" t="s">
        <v>684</v>
      </c>
      <c r="C286" s="97" t="s">
        <v>890</v>
      </c>
      <c r="D286" s="97" t="s">
        <v>695</v>
      </c>
      <c r="E286" s="98">
        <v>121.2</v>
      </c>
      <c r="F286" s="98">
        <v>105.3</v>
      </c>
      <c r="G286" s="98">
        <v>136.1</v>
      </c>
      <c r="H286" s="98">
        <v>85.8</v>
      </c>
      <c r="I286" s="98">
        <v>128.69999999999999</v>
      </c>
      <c r="J286" s="98">
        <v>125.5</v>
      </c>
      <c r="K286" s="98">
        <v>124.6</v>
      </c>
    </row>
    <row r="287" spans="1:11" x14ac:dyDescent="0.2">
      <c r="A287" s="96">
        <v>5342644800</v>
      </c>
      <c r="B287" s="14" t="s">
        <v>684</v>
      </c>
      <c r="C287" s="97" t="s">
        <v>891</v>
      </c>
      <c r="D287" s="97" t="s">
        <v>696</v>
      </c>
      <c r="E287" s="98">
        <v>153.9</v>
      </c>
      <c r="F287" s="98">
        <v>127.7</v>
      </c>
      <c r="G287" s="98">
        <v>214.4</v>
      </c>
      <c r="H287" s="98">
        <v>107.8</v>
      </c>
      <c r="I287" s="98">
        <v>129.69999999999999</v>
      </c>
      <c r="J287" s="98">
        <v>124.2</v>
      </c>
      <c r="K287" s="98">
        <v>132.69999999999999</v>
      </c>
    </row>
    <row r="288" spans="1:11" x14ac:dyDescent="0.2">
      <c r="A288" s="96">
        <v>5344060840</v>
      </c>
      <c r="B288" s="14" t="s">
        <v>684</v>
      </c>
      <c r="C288" s="97" t="s">
        <v>697</v>
      </c>
      <c r="D288" s="97" t="s">
        <v>698</v>
      </c>
      <c r="E288" s="98">
        <v>105</v>
      </c>
      <c r="F288" s="98">
        <v>104.6</v>
      </c>
      <c r="G288" s="98">
        <v>104.1</v>
      </c>
      <c r="H288" s="98">
        <v>100.3</v>
      </c>
      <c r="I288" s="98">
        <v>106.7</v>
      </c>
      <c r="J288" s="98">
        <v>118</v>
      </c>
      <c r="K288" s="98">
        <v>105.3</v>
      </c>
    </row>
    <row r="289" spans="1:11" x14ac:dyDescent="0.2">
      <c r="A289" s="96">
        <v>5348300915</v>
      </c>
      <c r="B289" s="14" t="s">
        <v>684</v>
      </c>
      <c r="C289" s="97" t="s">
        <v>699</v>
      </c>
      <c r="D289" s="97" t="s">
        <v>700</v>
      </c>
      <c r="E289" s="98">
        <v>103</v>
      </c>
      <c r="F289" s="98">
        <v>99.8</v>
      </c>
      <c r="G289" s="98">
        <v>105.5</v>
      </c>
      <c r="H289" s="98">
        <v>78.400000000000006</v>
      </c>
      <c r="I289" s="98">
        <v>107.3</v>
      </c>
      <c r="J289" s="98">
        <v>121.9</v>
      </c>
      <c r="K289" s="98">
        <v>106.7</v>
      </c>
    </row>
    <row r="290" spans="1:11" x14ac:dyDescent="0.2">
      <c r="A290" s="96">
        <v>5349420950</v>
      </c>
      <c r="B290" s="14" t="s">
        <v>684</v>
      </c>
      <c r="C290" s="97" t="s">
        <v>701</v>
      </c>
      <c r="D290" s="97" t="s">
        <v>702</v>
      </c>
      <c r="E290" s="98">
        <v>99</v>
      </c>
      <c r="F290" s="98">
        <v>99.1</v>
      </c>
      <c r="G290" s="98">
        <v>91.7</v>
      </c>
      <c r="H290" s="98">
        <v>84.9</v>
      </c>
      <c r="I290" s="98">
        <v>114.8</v>
      </c>
      <c r="J290" s="98">
        <v>114.3</v>
      </c>
      <c r="K290" s="98">
        <v>105.1</v>
      </c>
    </row>
    <row r="291" spans="1:11" x14ac:dyDescent="0.2">
      <c r="A291" s="96">
        <v>5416620200</v>
      </c>
      <c r="B291" s="14" t="s">
        <v>703</v>
      </c>
      <c r="C291" s="97" t="s">
        <v>892</v>
      </c>
      <c r="D291" s="97" t="s">
        <v>893</v>
      </c>
      <c r="E291" s="98">
        <v>89.8</v>
      </c>
      <c r="F291" s="98">
        <v>101.3</v>
      </c>
      <c r="G291" s="98">
        <v>60</v>
      </c>
      <c r="H291" s="98">
        <v>97.3</v>
      </c>
      <c r="I291" s="98">
        <v>128.30000000000001</v>
      </c>
      <c r="J291" s="98">
        <v>101.4</v>
      </c>
      <c r="K291" s="98">
        <v>100</v>
      </c>
    </row>
    <row r="292" spans="1:11" x14ac:dyDescent="0.2">
      <c r="A292" s="96">
        <v>5434060550</v>
      </c>
      <c r="B292" s="14" t="s">
        <v>703</v>
      </c>
      <c r="C292" s="97" t="s">
        <v>704</v>
      </c>
      <c r="D292" s="97" t="s">
        <v>705</v>
      </c>
      <c r="E292" s="98">
        <v>91.1</v>
      </c>
      <c r="F292" s="98">
        <v>97</v>
      </c>
      <c r="G292" s="98">
        <v>80.7</v>
      </c>
      <c r="H292" s="98">
        <v>90.1</v>
      </c>
      <c r="I292" s="98">
        <v>89.1</v>
      </c>
      <c r="J292" s="98">
        <v>91.7</v>
      </c>
      <c r="K292" s="98">
        <v>99.4</v>
      </c>
    </row>
    <row r="293" spans="1:11" x14ac:dyDescent="0.2">
      <c r="A293" s="96">
        <v>5520740250</v>
      </c>
      <c r="B293" s="14" t="s">
        <v>706</v>
      </c>
      <c r="C293" s="97" t="s">
        <v>707</v>
      </c>
      <c r="D293" s="97" t="s">
        <v>708</v>
      </c>
      <c r="E293" s="98">
        <v>97.2</v>
      </c>
      <c r="F293" s="98">
        <v>97.6</v>
      </c>
      <c r="G293" s="98">
        <v>83.6</v>
      </c>
      <c r="H293" s="98">
        <v>103.3</v>
      </c>
      <c r="I293" s="98">
        <v>100.5</v>
      </c>
      <c r="J293" s="98">
        <v>111.7</v>
      </c>
      <c r="K293" s="98">
        <v>105.9</v>
      </c>
    </row>
    <row r="294" spans="1:11" x14ac:dyDescent="0.2">
      <c r="A294" s="96">
        <v>5522540275</v>
      </c>
      <c r="B294" s="14" t="s">
        <v>706</v>
      </c>
      <c r="C294" s="97" t="s">
        <v>709</v>
      </c>
      <c r="D294" s="97" t="s">
        <v>710</v>
      </c>
      <c r="E294" s="98">
        <v>92.8</v>
      </c>
      <c r="F294" s="98">
        <v>100.4</v>
      </c>
      <c r="G294" s="98">
        <v>72.900000000000006</v>
      </c>
      <c r="H294" s="98">
        <v>105</v>
      </c>
      <c r="I294" s="98">
        <v>98.4</v>
      </c>
      <c r="J294" s="98">
        <v>113</v>
      </c>
      <c r="K294" s="98">
        <v>100.5</v>
      </c>
    </row>
    <row r="295" spans="1:11" x14ac:dyDescent="0.2">
      <c r="A295" s="96">
        <v>5524580300</v>
      </c>
      <c r="B295" s="14" t="s">
        <v>706</v>
      </c>
      <c r="C295" s="97" t="s">
        <v>711</v>
      </c>
      <c r="D295" s="97" t="s">
        <v>712</v>
      </c>
      <c r="E295" s="98">
        <v>90.7</v>
      </c>
      <c r="F295" s="98">
        <v>93.1</v>
      </c>
      <c r="G295" s="98">
        <v>79.2</v>
      </c>
      <c r="H295" s="98">
        <v>95.6</v>
      </c>
      <c r="I295" s="98">
        <v>101.3</v>
      </c>
      <c r="J295" s="98">
        <v>96.1</v>
      </c>
      <c r="K295" s="98">
        <v>96.2</v>
      </c>
    </row>
    <row r="296" spans="1:11" x14ac:dyDescent="0.2">
      <c r="A296" s="96">
        <v>5531540500</v>
      </c>
      <c r="B296" s="14" t="s">
        <v>706</v>
      </c>
      <c r="C296" s="97" t="s">
        <v>713</v>
      </c>
      <c r="D296" s="97" t="s">
        <v>714</v>
      </c>
      <c r="E296" s="98">
        <v>105.5</v>
      </c>
      <c r="F296" s="98">
        <v>105.9</v>
      </c>
      <c r="G296" s="98">
        <v>106.7</v>
      </c>
      <c r="H296" s="98">
        <v>103.1</v>
      </c>
      <c r="I296" s="98">
        <v>101.4</v>
      </c>
      <c r="J296" s="98">
        <v>120.4</v>
      </c>
      <c r="K296" s="98">
        <v>103.8</v>
      </c>
    </row>
    <row r="297" spans="1:11" x14ac:dyDescent="0.2">
      <c r="A297" s="96">
        <v>5533340580</v>
      </c>
      <c r="B297" s="14" t="s">
        <v>706</v>
      </c>
      <c r="C297" s="97" t="s">
        <v>715</v>
      </c>
      <c r="D297" s="97" t="s">
        <v>716</v>
      </c>
      <c r="E297" s="98">
        <v>98.4</v>
      </c>
      <c r="F297" s="98">
        <v>96.4</v>
      </c>
      <c r="G297" s="98">
        <v>103.3</v>
      </c>
      <c r="H297" s="98">
        <v>100</v>
      </c>
      <c r="I297" s="98">
        <v>94.1</v>
      </c>
      <c r="J297" s="98">
        <v>110.6</v>
      </c>
      <c r="K297" s="98">
        <v>93.1</v>
      </c>
    </row>
    <row r="298" spans="1:11" x14ac:dyDescent="0.2">
      <c r="A298" s="96">
        <v>5549220550</v>
      </c>
      <c r="B298" s="14" t="s">
        <v>706</v>
      </c>
      <c r="C298" s="97" t="s">
        <v>717</v>
      </c>
      <c r="D298" s="97" t="s">
        <v>718</v>
      </c>
      <c r="E298" s="98">
        <v>91.8</v>
      </c>
      <c r="F298" s="98">
        <v>98</v>
      </c>
      <c r="G298" s="98">
        <v>87</v>
      </c>
      <c r="H298" s="98">
        <v>91.5</v>
      </c>
      <c r="I298" s="98">
        <v>94.1</v>
      </c>
      <c r="J298" s="98">
        <v>118.9</v>
      </c>
      <c r="K298" s="98">
        <v>88.7</v>
      </c>
    </row>
    <row r="299" spans="1:11" x14ac:dyDescent="0.2">
      <c r="A299" s="96">
        <v>5616220100</v>
      </c>
      <c r="B299" s="14" t="s">
        <v>719</v>
      </c>
      <c r="C299" s="97" t="s">
        <v>720</v>
      </c>
      <c r="D299" s="97" t="s">
        <v>721</v>
      </c>
      <c r="E299" s="98">
        <v>94</v>
      </c>
      <c r="F299" s="98">
        <v>99.6</v>
      </c>
      <c r="G299" s="98">
        <v>84.2</v>
      </c>
      <c r="H299" s="98">
        <v>87.2</v>
      </c>
      <c r="I299" s="98">
        <v>91.7</v>
      </c>
      <c r="J299" s="98">
        <v>101.1</v>
      </c>
      <c r="K299" s="98">
        <v>102.9</v>
      </c>
    </row>
    <row r="300" spans="1:11" x14ac:dyDescent="0.2">
      <c r="A300" s="96">
        <v>5616940300</v>
      </c>
      <c r="B300" s="14" t="s">
        <v>719</v>
      </c>
      <c r="C300" s="97" t="s">
        <v>894</v>
      </c>
      <c r="D300" s="97" t="s">
        <v>895</v>
      </c>
      <c r="E300" s="98">
        <v>94.3</v>
      </c>
      <c r="F300" s="98">
        <v>108.3</v>
      </c>
      <c r="G300" s="98">
        <v>93.4</v>
      </c>
      <c r="H300" s="98">
        <v>80.7</v>
      </c>
      <c r="I300" s="98">
        <v>91.5</v>
      </c>
      <c r="J300" s="98">
        <v>93.9</v>
      </c>
      <c r="K300" s="98">
        <v>92.5</v>
      </c>
    </row>
    <row r="301" spans="1:11" x14ac:dyDescent="0.2">
      <c r="A301" s="96">
        <v>5629660500</v>
      </c>
      <c r="B301" s="14" t="s">
        <v>719</v>
      </c>
      <c r="C301" s="97" t="s">
        <v>722</v>
      </c>
      <c r="D301" s="97" t="s">
        <v>723</v>
      </c>
      <c r="E301" s="98">
        <v>94</v>
      </c>
      <c r="F301" s="98">
        <v>105.2</v>
      </c>
      <c r="G301" s="98">
        <v>80.599999999999994</v>
      </c>
      <c r="H301" s="98">
        <v>84.8</v>
      </c>
      <c r="I301" s="98">
        <v>106.4</v>
      </c>
      <c r="J301" s="98">
        <v>97.8</v>
      </c>
      <c r="K301" s="98">
        <v>100.8</v>
      </c>
    </row>
    <row r="302" spans="1:11" x14ac:dyDescent="0.2">
      <c r="A302" s="96">
        <v>7241980700</v>
      </c>
      <c r="B302" s="14" t="s">
        <v>724</v>
      </c>
      <c r="C302" s="97" t="s">
        <v>896</v>
      </c>
      <c r="D302" s="97" t="s">
        <v>897</v>
      </c>
      <c r="E302" s="98">
        <v>100.2</v>
      </c>
      <c r="F302" s="98">
        <v>120.6</v>
      </c>
      <c r="G302" s="98">
        <v>77</v>
      </c>
      <c r="H302" s="98">
        <v>161.1</v>
      </c>
      <c r="I302" s="98">
        <v>88.8</v>
      </c>
      <c r="J302" s="98">
        <v>71.900000000000006</v>
      </c>
      <c r="K302" s="98">
        <v>98.7</v>
      </c>
    </row>
  </sheetData>
  <phoneticPr fontId="0" type="noConversion"/>
  <conditionalFormatting sqref="B247 B251:B252">
    <cfRule type="cellIs" dxfId="121" priority="97" stopIfTrue="1" operator="equal">
      <formula>B1046501</formula>
    </cfRule>
  </conditionalFormatting>
  <conditionalFormatting sqref="D177 B177">
    <cfRule type="cellIs" dxfId="120" priority="96" stopIfTrue="1" operator="equal">
      <formula>B1046461</formula>
    </cfRule>
  </conditionalFormatting>
  <conditionalFormatting sqref="B185:B186 B205 B298:B302">
    <cfRule type="cellIs" dxfId="119" priority="95" stopIfTrue="1" operator="equal">
      <formula>B1046438</formula>
    </cfRule>
  </conditionalFormatting>
  <conditionalFormatting sqref="B231 B198:B204 B180 B233:B234">
    <cfRule type="cellIs" dxfId="118" priority="93" stopIfTrue="1" operator="equal">
      <formula>B1046430</formula>
    </cfRule>
  </conditionalFormatting>
  <conditionalFormatting sqref="B63:B65 B47:B48">
    <cfRule type="cellIs" dxfId="117" priority="91" stopIfTrue="1" operator="equal">
      <formula>B1046274</formula>
    </cfRule>
  </conditionalFormatting>
  <conditionalFormatting sqref="B75:B82">
    <cfRule type="cellIs" dxfId="116" priority="90" stopIfTrue="1" operator="equal">
      <formula>B1046301</formula>
    </cfRule>
  </conditionalFormatting>
  <conditionalFormatting sqref="B264 B256:B262 B254">
    <cfRule type="cellIs" dxfId="115" priority="89" stopIfTrue="1" operator="equal">
      <formula>B1046510</formula>
    </cfRule>
  </conditionalFormatting>
  <conditionalFormatting sqref="B188:B190 B263 B253">
    <cfRule type="cellIs" dxfId="114" priority="86" stopIfTrue="1" operator="equal">
      <formula>B1046443</formula>
    </cfRule>
  </conditionalFormatting>
  <conditionalFormatting sqref="D46">
    <cfRule type="cellIs" dxfId="113" priority="84" stopIfTrue="1" operator="equal">
      <formula>XCJ1043775</formula>
    </cfRule>
  </conditionalFormatting>
  <conditionalFormatting sqref="B46">
    <cfRule type="cellIs" dxfId="112" priority="83" stopIfTrue="1" operator="equal">
      <formula>C1043777</formula>
    </cfRule>
  </conditionalFormatting>
  <conditionalFormatting sqref="B88:B89">
    <cfRule type="cellIs" dxfId="111" priority="82" stopIfTrue="1" operator="equal">
      <formula>B1046318</formula>
    </cfRule>
  </conditionalFormatting>
  <conditionalFormatting sqref="B150:B153">
    <cfRule type="cellIs" dxfId="110" priority="81" stopIfTrue="1" operator="equal">
      <formula>B1046392</formula>
    </cfRule>
  </conditionalFormatting>
  <conditionalFormatting sqref="B218:B227">
    <cfRule type="cellIs" dxfId="109" priority="80" stopIfTrue="1" operator="equal">
      <formula>B1046471</formula>
    </cfRule>
  </conditionalFormatting>
  <conditionalFormatting sqref="B140:B142">
    <cfRule type="cellIs" dxfId="108" priority="79" stopIfTrue="1" operator="equal">
      <formula>B1046380</formula>
    </cfRule>
  </conditionalFormatting>
  <conditionalFormatting sqref="B228">
    <cfRule type="cellIs" dxfId="107" priority="78" stopIfTrue="1" operator="equal">
      <formula>B1046592</formula>
    </cfRule>
  </conditionalFormatting>
  <conditionalFormatting sqref="B248">
    <cfRule type="cellIs" dxfId="106" priority="77" stopIfTrue="1" operator="equal">
      <formula>B1046503</formula>
    </cfRule>
  </conditionalFormatting>
  <conditionalFormatting sqref="B116 B181:B184">
    <cfRule type="cellIs" dxfId="105" priority="76" stopIfTrue="1" operator="equal">
      <formula>B1046368</formula>
    </cfRule>
  </conditionalFormatting>
  <conditionalFormatting sqref="B62">
    <cfRule type="cellIs" dxfId="104" priority="75" stopIfTrue="1" operator="equal">
      <formula>B1045017</formula>
    </cfRule>
  </conditionalFormatting>
  <conditionalFormatting sqref="B66:B67 B40 B71:B72">
    <cfRule type="cellIs" dxfId="103" priority="74" stopIfTrue="1" operator="equal">
      <formula>B1046264</formula>
    </cfRule>
  </conditionalFormatting>
  <conditionalFormatting sqref="B69">
    <cfRule type="cellIs" dxfId="102" priority="73" stopIfTrue="1" operator="equal">
      <formula>B1046293</formula>
    </cfRule>
  </conditionalFormatting>
  <conditionalFormatting sqref="D228">
    <cfRule type="cellIs" dxfId="101" priority="72" stopIfTrue="1" operator="equal">
      <formula>D1046593</formula>
    </cfRule>
  </conditionalFormatting>
  <conditionalFormatting sqref="B154:B159">
    <cfRule type="cellIs" dxfId="100" priority="71" stopIfTrue="1" operator="equal">
      <formula>B1046394</formula>
    </cfRule>
  </conditionalFormatting>
  <conditionalFormatting sqref="D256">
    <cfRule type="cellIs" dxfId="99" priority="70" stopIfTrue="1" operator="equal">
      <formula>XCJ1044105</formula>
    </cfRule>
  </conditionalFormatting>
  <conditionalFormatting sqref="D73 B73">
    <cfRule type="cellIs" dxfId="98" priority="69" stopIfTrue="1" operator="equal">
      <formula>B1046306</formula>
    </cfRule>
  </conditionalFormatting>
  <conditionalFormatting sqref="D179 B179">
    <cfRule type="cellIs" dxfId="97" priority="68" stopIfTrue="1" operator="equal">
      <formula>B1046483</formula>
    </cfRule>
  </conditionalFormatting>
  <conditionalFormatting sqref="D87 B87">
    <cfRule type="cellIs" dxfId="96" priority="67" stopIfTrue="1" operator="equal">
      <formula>B1046410</formula>
    </cfRule>
  </conditionalFormatting>
  <conditionalFormatting sqref="B229">
    <cfRule type="cellIs" dxfId="95" priority="66" stopIfTrue="1" operator="equal">
      <formula>C1036652</formula>
    </cfRule>
  </conditionalFormatting>
  <conditionalFormatting sqref="D195:D196">
    <cfRule type="cellIs" dxfId="94" priority="65" stopIfTrue="1" operator="equal">
      <formula>D1046547</formula>
    </cfRule>
  </conditionalFormatting>
  <conditionalFormatting sqref="B195:B196">
    <cfRule type="cellIs" dxfId="93" priority="64" stopIfTrue="1" operator="equal">
      <formula>B1046546</formula>
    </cfRule>
  </conditionalFormatting>
  <conditionalFormatting sqref="B216:B217">
    <cfRule type="cellIs" dxfId="92" priority="60" stopIfTrue="1" operator="equal">
      <formula>B1046468</formula>
    </cfRule>
  </conditionalFormatting>
  <conditionalFormatting sqref="B209">
    <cfRule type="cellIs" dxfId="91" priority="59" stopIfTrue="1" operator="equal">
      <formula>C1036629</formula>
    </cfRule>
  </conditionalFormatting>
  <conditionalFormatting sqref="D39 B39">
    <cfRule type="cellIs" dxfId="90" priority="58" stopIfTrue="1" operator="equal">
      <formula>B1046346</formula>
    </cfRule>
  </conditionalFormatting>
  <conditionalFormatting sqref="B134 B144:B145">
    <cfRule type="cellIs" dxfId="89" priority="57" stopIfTrue="1" operator="equal">
      <formula>B1046372</formula>
    </cfRule>
  </conditionalFormatting>
  <conditionalFormatting sqref="B191:B192">
    <cfRule type="cellIs" dxfId="88" priority="56" stopIfTrue="1" operator="equal">
      <formula>B1046445</formula>
    </cfRule>
  </conditionalFormatting>
  <conditionalFormatting sqref="B194">
    <cfRule type="cellIs" dxfId="87" priority="55" stopIfTrue="1" operator="equal">
      <formula>B1046442</formula>
    </cfRule>
  </conditionalFormatting>
  <conditionalFormatting sqref="D7 B7">
    <cfRule type="cellIs" dxfId="86" priority="54" stopIfTrue="1" operator="equal">
      <formula>B1046297</formula>
    </cfRule>
  </conditionalFormatting>
  <conditionalFormatting sqref="B143 B146:B148 B135:B139">
    <cfRule type="cellIs" dxfId="85" priority="53" stopIfTrue="1" operator="equal">
      <formula>B1046374</formula>
    </cfRule>
  </conditionalFormatting>
  <conditionalFormatting sqref="B238:B241">
    <cfRule type="cellIs" dxfId="84" priority="52" stopIfTrue="1" operator="equal">
      <formula>B1046488</formula>
    </cfRule>
  </conditionalFormatting>
  <conditionalFormatting sqref="B242:B243 B245 B178 B175:B176">
    <cfRule type="cellIs" dxfId="83" priority="51" stopIfTrue="1" operator="equal">
      <formula>B1046424</formula>
    </cfRule>
  </conditionalFormatting>
  <conditionalFormatting sqref="B149">
    <cfRule type="cellIs" dxfId="82" priority="50" stopIfTrue="1" operator="equal">
      <formula>B1046390</formula>
    </cfRule>
  </conditionalFormatting>
  <conditionalFormatting sqref="B103:B115">
    <cfRule type="cellIs" dxfId="81" priority="47" stopIfTrue="1" operator="equal">
      <formula>B1046337</formula>
    </cfRule>
  </conditionalFormatting>
  <conditionalFormatting sqref="B197 B174">
    <cfRule type="cellIs" dxfId="80" priority="45" stopIfTrue="1" operator="equal">
      <formula>B1046421</formula>
    </cfRule>
  </conditionalFormatting>
  <conditionalFormatting sqref="B265:B297">
    <cfRule type="cellIs" dxfId="79" priority="40" stopIfTrue="1" operator="equal">
      <formula>B1046522</formula>
    </cfRule>
  </conditionalFormatting>
  <conditionalFormatting sqref="B250">
    <cfRule type="cellIs" dxfId="78" priority="37" stopIfTrue="1" operator="equal">
      <formula>B1046503</formula>
    </cfRule>
  </conditionalFormatting>
  <conditionalFormatting sqref="B246">
    <cfRule type="cellIs" dxfId="77" priority="36" stopIfTrue="1" operator="equal">
      <formula>B1046496</formula>
    </cfRule>
  </conditionalFormatting>
  <conditionalFormatting sqref="B235:B237 B210:B215 B207:B208 B212:D212">
    <cfRule type="cellIs" dxfId="76" priority="35" stopIfTrue="1" operator="equal">
      <formula>B1046458</formula>
    </cfRule>
  </conditionalFormatting>
  <conditionalFormatting sqref="D116">
    <cfRule type="cellIs" dxfId="75" priority="34" stopIfTrue="1" operator="equal">
      <formula>D1046369</formula>
    </cfRule>
  </conditionalFormatting>
  <conditionalFormatting sqref="B162">
    <cfRule type="cellIs" dxfId="74" priority="33" stopIfTrue="1" operator="equal">
      <formula>B1046398</formula>
    </cfRule>
  </conditionalFormatting>
  <conditionalFormatting sqref="B173">
    <cfRule type="cellIs" dxfId="73" priority="32" stopIfTrue="1" operator="equal">
      <formula>B1046419</formula>
    </cfRule>
  </conditionalFormatting>
  <conditionalFormatting sqref="B171:B172">
    <cfRule type="cellIs" dxfId="72" priority="31" stopIfTrue="1" operator="equal">
      <formula>B1046416</formula>
    </cfRule>
  </conditionalFormatting>
  <conditionalFormatting sqref="B170">
    <cfRule type="cellIs" dxfId="71" priority="30" stopIfTrue="1" operator="equal">
      <formula>B1046413</formula>
    </cfRule>
  </conditionalFormatting>
  <conditionalFormatting sqref="B167:B169">
    <cfRule type="cellIs" dxfId="70" priority="29" stopIfTrue="1" operator="equal">
      <formula>B1046408</formula>
    </cfRule>
  </conditionalFormatting>
  <conditionalFormatting sqref="B163:B166">
    <cfRule type="cellIs" dxfId="69" priority="28" stopIfTrue="1" operator="equal">
      <formula>B1046401</formula>
    </cfRule>
  </conditionalFormatting>
  <conditionalFormatting sqref="B132:B133">
    <cfRule type="cellIs" dxfId="68" priority="27" stopIfTrue="1" operator="equal">
      <formula>B1046366</formula>
    </cfRule>
  </conditionalFormatting>
  <conditionalFormatting sqref="B98:B102">
    <cfRule type="cellIs" dxfId="67" priority="26" stopIfTrue="1" operator="equal">
      <formula>B1046331</formula>
    </cfRule>
  </conditionalFormatting>
  <conditionalFormatting sqref="B118:B131">
    <cfRule type="cellIs" dxfId="66" priority="25" stopIfTrue="1" operator="equal">
      <formula>B1046351</formula>
    </cfRule>
  </conditionalFormatting>
  <conditionalFormatting sqref="B97 B92">
    <cfRule type="cellIs" dxfId="65" priority="24" stopIfTrue="1" operator="equal">
      <formula>B1046324</formula>
    </cfRule>
  </conditionalFormatting>
  <conditionalFormatting sqref="B95:B96 B90:B91">
    <cfRule type="cellIs" dxfId="64" priority="23" stopIfTrue="1" operator="equal">
      <formula>B1046321</formula>
    </cfRule>
  </conditionalFormatting>
  <conditionalFormatting sqref="B86">
    <cfRule type="cellIs" dxfId="63" priority="22" stopIfTrue="1" operator="equal">
      <formula>B1046315</formula>
    </cfRule>
  </conditionalFormatting>
  <conditionalFormatting sqref="B84:B85">
    <cfRule type="cellIs" dxfId="62" priority="21" stopIfTrue="1" operator="equal">
      <formula>B1046311</formula>
    </cfRule>
  </conditionalFormatting>
  <conditionalFormatting sqref="B83 B49:B61">
    <cfRule type="cellIs" dxfId="61" priority="20" stopIfTrue="1" operator="equal">
      <formula>B1046277</formula>
    </cfRule>
  </conditionalFormatting>
  <conditionalFormatting sqref="B74">
    <cfRule type="cellIs" dxfId="60" priority="19" stopIfTrue="1" operator="equal">
      <formula>B1046298</formula>
    </cfRule>
  </conditionalFormatting>
  <conditionalFormatting sqref="B6 B8:B9">
    <cfRule type="cellIs" dxfId="59" priority="18" stopIfTrue="1" operator="equal">
      <formula>B1046223</formula>
    </cfRule>
  </conditionalFormatting>
  <conditionalFormatting sqref="B41:B45">
    <cfRule type="cellIs" dxfId="58" priority="17" stopIfTrue="1" operator="equal">
      <formula>B1046266</formula>
    </cfRule>
  </conditionalFormatting>
  <conditionalFormatting sqref="B38">
    <cfRule type="cellIs" dxfId="57" priority="16" stopIfTrue="1" operator="equal">
      <formula>B1046260</formula>
    </cfRule>
  </conditionalFormatting>
  <conditionalFormatting sqref="B28:B37">
    <cfRule type="cellIs" dxfId="56" priority="15" stopIfTrue="1" operator="equal">
      <formula>B1046249</formula>
    </cfRule>
  </conditionalFormatting>
  <conditionalFormatting sqref="B24:B27">
    <cfRule type="cellIs" dxfId="55" priority="14" stopIfTrue="1" operator="equal">
      <formula>B1046244</formula>
    </cfRule>
  </conditionalFormatting>
  <conditionalFormatting sqref="B20:B23">
    <cfRule type="cellIs" dxfId="54" priority="13" stopIfTrue="1" operator="equal">
      <formula>B1046239</formula>
    </cfRule>
  </conditionalFormatting>
  <conditionalFormatting sqref="B10:B19">
    <cfRule type="cellIs" dxfId="53" priority="12" stopIfTrue="1" operator="equal">
      <formula>B1046228</formula>
    </cfRule>
  </conditionalFormatting>
  <pageMargins left="0.75" right="0.75" top="1" bottom="1" header="0.5" footer="0.5"/>
  <pageSetup scale="5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C000"/>
  </sheetPr>
  <dimension ref="A1:BM312"/>
  <sheetViews>
    <sheetView zoomScale="96" zoomScaleNormal="96" workbookViewId="0">
      <pane xSplit="4" ySplit="4" topLeftCell="E5" activePane="bottomRight" state="frozen"/>
      <selection pane="topRight" activeCell="E1" sqref="E1"/>
      <selection pane="bottomLeft" activeCell="A5" sqref="A5"/>
      <selection pane="bottomRight"/>
    </sheetView>
  </sheetViews>
  <sheetFormatPr defaultRowHeight="12.75" x14ac:dyDescent="0.2"/>
  <cols>
    <col min="1" max="1" width="12.7109375" bestFit="1" customWidth="1"/>
    <col min="3" max="3" width="37.42578125" customWidth="1"/>
    <col min="4" max="4" width="35.28515625" bestFit="1" customWidth="1"/>
    <col min="5" max="30" width="9.28515625" bestFit="1" customWidth="1"/>
    <col min="31" max="31" width="9.5703125" bestFit="1" customWidth="1"/>
    <col min="32" max="32" width="12.5703125" customWidth="1"/>
    <col min="33" max="33" width="9.28515625" bestFit="1" customWidth="1"/>
    <col min="34" max="34" width="10.28515625" bestFit="1" customWidth="1"/>
    <col min="35" max="45" width="9.28515625" bestFit="1" customWidth="1"/>
    <col min="46" max="46" width="10.28515625" customWidth="1"/>
    <col min="47" max="65" width="9.28515625" bestFit="1" customWidth="1"/>
  </cols>
  <sheetData>
    <row r="1" spans="1:65" x14ac:dyDescent="0.2">
      <c r="A1" s="21"/>
      <c r="B1" s="21"/>
      <c r="C1" s="22" t="s">
        <v>168</v>
      </c>
      <c r="D1" s="23" t="s">
        <v>905</v>
      </c>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row>
    <row r="2" spans="1:65" x14ac:dyDescent="0.2">
      <c r="A2" s="23"/>
      <c r="B2" s="23"/>
      <c r="C2" s="21"/>
      <c r="D2" s="22"/>
      <c r="E2" s="23">
        <v>1</v>
      </c>
      <c r="F2" s="23">
        <v>2</v>
      </c>
      <c r="G2" s="23">
        <v>3</v>
      </c>
      <c r="H2" s="23">
        <v>4</v>
      </c>
      <c r="I2" s="23">
        <v>5</v>
      </c>
      <c r="J2" s="23">
        <v>6</v>
      </c>
      <c r="K2" s="23">
        <v>7</v>
      </c>
      <c r="L2" s="23">
        <v>8</v>
      </c>
      <c r="M2" s="23">
        <v>9</v>
      </c>
      <c r="N2" s="23">
        <v>10</v>
      </c>
      <c r="O2" s="23">
        <v>11</v>
      </c>
      <c r="P2" s="23">
        <v>12</v>
      </c>
      <c r="Q2" s="23">
        <v>13</v>
      </c>
      <c r="R2" s="23">
        <v>14</v>
      </c>
      <c r="S2" s="23">
        <v>15</v>
      </c>
      <c r="T2" s="23">
        <v>16</v>
      </c>
      <c r="U2" s="23">
        <v>17</v>
      </c>
      <c r="V2" s="23">
        <v>18</v>
      </c>
      <c r="W2" s="23">
        <v>19</v>
      </c>
      <c r="X2" s="23">
        <v>20</v>
      </c>
      <c r="Y2" s="23">
        <v>21</v>
      </c>
      <c r="Z2" s="23">
        <v>22</v>
      </c>
      <c r="AA2" s="23">
        <v>23</v>
      </c>
      <c r="AB2" s="23">
        <v>24</v>
      </c>
      <c r="AC2" s="23">
        <v>25</v>
      </c>
      <c r="AD2" s="23">
        <v>26</v>
      </c>
      <c r="AE2" s="23">
        <v>27</v>
      </c>
      <c r="AF2" s="23" t="s">
        <v>87</v>
      </c>
      <c r="AG2" s="23" t="s">
        <v>90</v>
      </c>
      <c r="AH2" s="23" t="s">
        <v>93</v>
      </c>
      <c r="AI2" s="23" t="s">
        <v>725</v>
      </c>
      <c r="AJ2" s="23" t="s">
        <v>726</v>
      </c>
      <c r="AK2" s="23">
        <v>30</v>
      </c>
      <c r="AL2" s="23" t="s">
        <v>38</v>
      </c>
      <c r="AM2" s="23">
        <v>31</v>
      </c>
      <c r="AN2" s="23">
        <v>32</v>
      </c>
      <c r="AO2" s="23">
        <v>33</v>
      </c>
      <c r="AP2" s="23">
        <v>34</v>
      </c>
      <c r="AQ2" s="23">
        <v>35</v>
      </c>
      <c r="AR2" s="23">
        <v>36</v>
      </c>
      <c r="AS2" s="23">
        <v>37</v>
      </c>
      <c r="AT2" s="23">
        <v>38</v>
      </c>
      <c r="AU2" s="23">
        <v>39</v>
      </c>
      <c r="AV2" s="23">
        <v>40</v>
      </c>
      <c r="AW2" s="23">
        <v>41</v>
      </c>
      <c r="AX2" s="23">
        <v>42</v>
      </c>
      <c r="AY2" s="23">
        <v>43</v>
      </c>
      <c r="AZ2" s="23">
        <v>44</v>
      </c>
      <c r="BA2" s="23">
        <v>45</v>
      </c>
      <c r="BB2" s="23">
        <v>46</v>
      </c>
      <c r="BC2" s="23">
        <v>47</v>
      </c>
      <c r="BD2" s="23">
        <v>48</v>
      </c>
      <c r="BE2" s="23">
        <v>49</v>
      </c>
      <c r="BF2" s="23">
        <v>50</v>
      </c>
      <c r="BG2" s="23">
        <v>51</v>
      </c>
      <c r="BH2" s="23">
        <v>52</v>
      </c>
      <c r="BI2" s="23">
        <v>53</v>
      </c>
      <c r="BJ2" s="23">
        <v>54</v>
      </c>
      <c r="BK2" s="23">
        <v>55</v>
      </c>
      <c r="BL2" s="23">
        <v>56</v>
      </c>
      <c r="BM2" s="23">
        <v>57</v>
      </c>
    </row>
    <row r="3" spans="1:65" x14ac:dyDescent="0.2">
      <c r="A3" s="23"/>
      <c r="B3" s="23"/>
      <c r="C3" s="21"/>
      <c r="D3" s="23"/>
      <c r="E3" s="23"/>
      <c r="F3" s="23" t="s">
        <v>727</v>
      </c>
      <c r="G3" s="23" t="s">
        <v>728</v>
      </c>
      <c r="H3" s="23" t="s">
        <v>729</v>
      </c>
      <c r="I3" s="23"/>
      <c r="J3" s="23" t="s">
        <v>730</v>
      </c>
      <c r="K3" s="23" t="s">
        <v>731</v>
      </c>
      <c r="L3" s="23" t="s">
        <v>732</v>
      </c>
      <c r="M3" s="23" t="s">
        <v>733</v>
      </c>
      <c r="N3" s="23" t="s">
        <v>734</v>
      </c>
      <c r="O3" s="23" t="s">
        <v>735</v>
      </c>
      <c r="P3" s="23" t="s">
        <v>736</v>
      </c>
      <c r="Q3" s="23"/>
      <c r="R3" s="23" t="s">
        <v>737</v>
      </c>
      <c r="S3" s="23" t="s">
        <v>738</v>
      </c>
      <c r="T3" s="23"/>
      <c r="U3" s="23"/>
      <c r="V3" s="23" t="s">
        <v>739</v>
      </c>
      <c r="W3" s="23" t="s">
        <v>740</v>
      </c>
      <c r="X3" s="23"/>
      <c r="Y3" s="23" t="s">
        <v>741</v>
      </c>
      <c r="Z3" s="23" t="s">
        <v>742</v>
      </c>
      <c r="AA3" s="23" t="s">
        <v>743</v>
      </c>
      <c r="AB3" s="23" t="s">
        <v>743</v>
      </c>
      <c r="AC3" s="23" t="s">
        <v>744</v>
      </c>
      <c r="AD3" s="23"/>
      <c r="AE3" s="23" t="s">
        <v>745</v>
      </c>
      <c r="AF3" s="23" t="s">
        <v>746</v>
      </c>
      <c r="AG3" s="23" t="s">
        <v>747</v>
      </c>
      <c r="AH3" s="23" t="s">
        <v>746</v>
      </c>
      <c r="AI3" s="23" t="s">
        <v>748</v>
      </c>
      <c r="AJ3" s="23" t="s">
        <v>749</v>
      </c>
      <c r="AK3" s="23" t="s">
        <v>750</v>
      </c>
      <c r="AL3" s="23" t="s">
        <v>751</v>
      </c>
      <c r="AM3" s="23"/>
      <c r="AN3" s="23" t="s">
        <v>752</v>
      </c>
      <c r="AO3" s="23" t="s">
        <v>753</v>
      </c>
      <c r="AP3" s="23" t="s">
        <v>754</v>
      </c>
      <c r="AQ3" s="23"/>
      <c r="AR3" s="23" t="s">
        <v>755</v>
      </c>
      <c r="AS3" s="23" t="s">
        <v>756</v>
      </c>
      <c r="AT3" s="23" t="s">
        <v>757</v>
      </c>
      <c r="AU3" s="23" t="s">
        <v>758</v>
      </c>
      <c r="AV3" s="23"/>
      <c r="AW3" s="23" t="s">
        <v>759</v>
      </c>
      <c r="AX3" s="23" t="s">
        <v>760</v>
      </c>
      <c r="AY3" s="23" t="s">
        <v>761</v>
      </c>
      <c r="AZ3" s="23" t="s">
        <v>762</v>
      </c>
      <c r="BA3" s="23" t="s">
        <v>763</v>
      </c>
      <c r="BB3" s="23" t="s">
        <v>764</v>
      </c>
      <c r="BC3" s="23" t="s">
        <v>765</v>
      </c>
      <c r="BD3" s="23" t="s">
        <v>766</v>
      </c>
      <c r="BE3" s="23" t="s">
        <v>767</v>
      </c>
      <c r="BF3" s="23" t="s">
        <v>768</v>
      </c>
      <c r="BG3" s="23" t="s">
        <v>769</v>
      </c>
      <c r="BH3" s="23"/>
      <c r="BI3" s="23"/>
      <c r="BJ3" s="23" t="s">
        <v>770</v>
      </c>
      <c r="BK3" s="23" t="s">
        <v>771</v>
      </c>
      <c r="BL3" s="23"/>
      <c r="BM3" s="23"/>
    </row>
    <row r="4" spans="1:65" x14ac:dyDescent="0.2">
      <c r="A4" s="22" t="s">
        <v>173</v>
      </c>
      <c r="B4" s="22" t="s">
        <v>174</v>
      </c>
      <c r="C4" s="22" t="s">
        <v>175</v>
      </c>
      <c r="D4" s="22" t="s">
        <v>176</v>
      </c>
      <c r="E4" s="23" t="s">
        <v>32</v>
      </c>
      <c r="F4" s="23" t="s">
        <v>772</v>
      </c>
      <c r="G4" s="23" t="s">
        <v>773</v>
      </c>
      <c r="H4" s="23" t="s">
        <v>759</v>
      </c>
      <c r="I4" s="23" t="s">
        <v>42</v>
      </c>
      <c r="J4" s="23" t="s">
        <v>774</v>
      </c>
      <c r="K4" s="23" t="s">
        <v>775</v>
      </c>
      <c r="L4" s="23" t="s">
        <v>776</v>
      </c>
      <c r="M4" s="23" t="s">
        <v>777</v>
      </c>
      <c r="N4" s="23" t="s">
        <v>778</v>
      </c>
      <c r="O4" s="23" t="s">
        <v>779</v>
      </c>
      <c r="P4" s="23" t="s">
        <v>780</v>
      </c>
      <c r="Q4" s="23" t="s">
        <v>58</v>
      </c>
      <c r="R4" s="23" t="s">
        <v>781</v>
      </c>
      <c r="S4" s="23" t="s">
        <v>782</v>
      </c>
      <c r="T4" s="23" t="s">
        <v>64</v>
      </c>
      <c r="U4" s="23" t="s">
        <v>66</v>
      </c>
      <c r="V4" s="23" t="s">
        <v>783</v>
      </c>
      <c r="W4" s="23" t="s">
        <v>784</v>
      </c>
      <c r="X4" s="23" t="s">
        <v>72</v>
      </c>
      <c r="Y4" s="23" t="s">
        <v>785</v>
      </c>
      <c r="Z4" s="23" t="s">
        <v>786</v>
      </c>
      <c r="AA4" s="23" t="s">
        <v>787</v>
      </c>
      <c r="AB4" s="23" t="s">
        <v>788</v>
      </c>
      <c r="AC4" s="23" t="s">
        <v>789</v>
      </c>
      <c r="AD4" s="23" t="s">
        <v>84</v>
      </c>
      <c r="AE4" s="23" t="s">
        <v>790</v>
      </c>
      <c r="AF4" s="23" t="s">
        <v>791</v>
      </c>
      <c r="AG4" s="23" t="s">
        <v>792</v>
      </c>
      <c r="AH4" s="23" t="s">
        <v>793</v>
      </c>
      <c r="AI4" s="23" t="s">
        <v>794</v>
      </c>
      <c r="AJ4" s="23" t="s">
        <v>794</v>
      </c>
      <c r="AK4" s="23" t="s">
        <v>795</v>
      </c>
      <c r="AL4" s="23" t="s">
        <v>795</v>
      </c>
      <c r="AM4" s="23" t="s">
        <v>41</v>
      </c>
      <c r="AN4" s="23" t="s">
        <v>796</v>
      </c>
      <c r="AO4" s="23" t="s">
        <v>797</v>
      </c>
      <c r="AP4" s="23" t="s">
        <v>798</v>
      </c>
      <c r="AQ4" s="23" t="s">
        <v>49</v>
      </c>
      <c r="AR4" s="23" t="s">
        <v>799</v>
      </c>
      <c r="AS4" s="23" t="s">
        <v>800</v>
      </c>
      <c r="AT4" s="23" t="s">
        <v>801</v>
      </c>
      <c r="AU4" s="23" t="s">
        <v>802</v>
      </c>
      <c r="AV4" s="23" t="s">
        <v>59</v>
      </c>
      <c r="AW4" s="23" t="s">
        <v>803</v>
      </c>
      <c r="AX4" s="23" t="s">
        <v>804</v>
      </c>
      <c r="AY4" s="23" t="s">
        <v>805</v>
      </c>
      <c r="AZ4" s="23" t="s">
        <v>806</v>
      </c>
      <c r="BA4" s="23" t="s">
        <v>807</v>
      </c>
      <c r="BB4" s="23" t="s">
        <v>808</v>
      </c>
      <c r="BC4" s="23" t="s">
        <v>809</v>
      </c>
      <c r="BD4" s="23" t="s">
        <v>810</v>
      </c>
      <c r="BE4" s="23" t="s">
        <v>811</v>
      </c>
      <c r="BF4" s="23" t="s">
        <v>812</v>
      </c>
      <c r="BG4" s="23" t="s">
        <v>813</v>
      </c>
      <c r="BH4" s="23" t="s">
        <v>83</v>
      </c>
      <c r="BI4" s="23" t="s">
        <v>814</v>
      </c>
      <c r="BJ4" s="23" t="s">
        <v>815</v>
      </c>
      <c r="BK4" s="23" t="s">
        <v>816</v>
      </c>
      <c r="BL4" s="23" t="s">
        <v>92</v>
      </c>
      <c r="BM4" s="23" t="s">
        <v>95</v>
      </c>
    </row>
    <row r="5" spans="1:65" x14ac:dyDescent="0.2">
      <c r="A5" s="13"/>
      <c r="B5" s="16"/>
      <c r="C5" s="16"/>
      <c r="D5" s="16"/>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row>
    <row r="6" spans="1:65" x14ac:dyDescent="0.2">
      <c r="A6" s="13">
        <v>111500100</v>
      </c>
      <c r="B6" s="14" t="s">
        <v>184</v>
      </c>
      <c r="C6" s="14" t="s">
        <v>185</v>
      </c>
      <c r="D6" s="14" t="s">
        <v>186</v>
      </c>
      <c r="E6" s="99">
        <v>11.407499999999999</v>
      </c>
      <c r="F6" s="99">
        <v>3.9249999999999998</v>
      </c>
      <c r="G6" s="99">
        <v>3.915</v>
      </c>
      <c r="H6" s="99">
        <v>1.33</v>
      </c>
      <c r="I6" s="99">
        <v>0.97750000000000004</v>
      </c>
      <c r="J6" s="99">
        <v>1.9675000000000002</v>
      </c>
      <c r="K6" s="99">
        <v>1.3574999999999999</v>
      </c>
      <c r="L6" s="99">
        <v>0.98000000000000009</v>
      </c>
      <c r="M6" s="99">
        <v>3.7725000000000004</v>
      </c>
      <c r="N6" s="99">
        <v>2.9824999999999995</v>
      </c>
      <c r="O6" s="99">
        <v>0.54500000000000004</v>
      </c>
      <c r="P6" s="99">
        <v>1.6475000000000002</v>
      </c>
      <c r="Q6" s="99">
        <v>3.1925000000000003</v>
      </c>
      <c r="R6" s="99">
        <v>3.2525000000000004</v>
      </c>
      <c r="S6" s="99">
        <v>3.5975000000000001</v>
      </c>
      <c r="T6" s="99">
        <v>2.2075</v>
      </c>
      <c r="U6" s="99">
        <v>3.6875</v>
      </c>
      <c r="V6" s="99">
        <v>1.2450000000000001</v>
      </c>
      <c r="W6" s="99">
        <v>1.845</v>
      </c>
      <c r="X6" s="99">
        <v>1.6850000000000001</v>
      </c>
      <c r="Y6" s="99">
        <v>16.2075</v>
      </c>
      <c r="Z6" s="99">
        <v>3.6925000000000003</v>
      </c>
      <c r="AA6" s="99">
        <v>2.4649999999999999</v>
      </c>
      <c r="AB6" s="99">
        <v>1.1625000000000001</v>
      </c>
      <c r="AC6" s="99">
        <v>2.7949999999999999</v>
      </c>
      <c r="AD6" s="99">
        <v>1.6575</v>
      </c>
      <c r="AE6" s="92">
        <v>739</v>
      </c>
      <c r="AF6" s="92">
        <v>239759.75</v>
      </c>
      <c r="AG6" s="100">
        <v>2.9643750000000795</v>
      </c>
      <c r="AH6" s="92">
        <v>756.66815053350149</v>
      </c>
      <c r="AI6" s="99" t="s">
        <v>869</v>
      </c>
      <c r="AJ6" s="99">
        <v>169.39232209659517</v>
      </c>
      <c r="AK6" s="99">
        <v>78.655420406011999</v>
      </c>
      <c r="AL6" s="99">
        <v>248.04774250260715</v>
      </c>
      <c r="AM6" s="99">
        <v>185.26140000000001</v>
      </c>
      <c r="AN6" s="99">
        <v>45.877500000000005</v>
      </c>
      <c r="AO6" s="101">
        <v>2.5085000000000002</v>
      </c>
      <c r="AP6" s="99">
        <v>75.8125</v>
      </c>
      <c r="AQ6" s="99">
        <v>85</v>
      </c>
      <c r="AR6" s="99">
        <v>78.8125</v>
      </c>
      <c r="AS6" s="99">
        <v>9.4425000000000008</v>
      </c>
      <c r="AT6" s="99">
        <v>458.31500000000005</v>
      </c>
      <c r="AU6" s="99">
        <v>4.0975000000000001</v>
      </c>
      <c r="AV6" s="99">
        <v>10.0875</v>
      </c>
      <c r="AW6" s="99">
        <v>3.9224999999999999</v>
      </c>
      <c r="AX6" s="99">
        <v>13.252500000000001</v>
      </c>
      <c r="AY6" s="99">
        <v>30.375</v>
      </c>
      <c r="AZ6" s="99">
        <v>2.0599999999999996</v>
      </c>
      <c r="BA6" s="99">
        <v>1.02</v>
      </c>
      <c r="BB6" s="99">
        <v>10.947500000000002</v>
      </c>
      <c r="BC6" s="99">
        <v>27.990000000000002</v>
      </c>
      <c r="BD6" s="99">
        <v>18.759999999999998</v>
      </c>
      <c r="BE6" s="99">
        <v>27.425000000000004</v>
      </c>
      <c r="BF6" s="99">
        <v>75.125</v>
      </c>
      <c r="BG6" s="99">
        <v>4.9991666666666665</v>
      </c>
      <c r="BH6" s="99">
        <v>11.532499999999999</v>
      </c>
      <c r="BI6" s="99">
        <v>10</v>
      </c>
      <c r="BJ6" s="99">
        <v>2.2075</v>
      </c>
      <c r="BK6" s="99">
        <v>50</v>
      </c>
      <c r="BL6" s="99">
        <v>8.5924999999999994</v>
      </c>
      <c r="BM6" s="99">
        <v>8.3949999999999996</v>
      </c>
    </row>
    <row r="7" spans="1:65" x14ac:dyDescent="0.2">
      <c r="A7" s="13">
        <v>112220125</v>
      </c>
      <c r="B7" s="14" t="s">
        <v>184</v>
      </c>
      <c r="C7" s="14" t="s">
        <v>187</v>
      </c>
      <c r="D7" s="14" t="s">
        <v>188</v>
      </c>
      <c r="E7" s="99">
        <v>13.512499999999999</v>
      </c>
      <c r="F7" s="99">
        <v>5.2649999999999997</v>
      </c>
      <c r="G7" s="99">
        <v>4.1775000000000002</v>
      </c>
      <c r="H7" s="99">
        <v>1.7050000000000001</v>
      </c>
      <c r="I7" s="99">
        <v>1.0674999999999999</v>
      </c>
      <c r="J7" s="99">
        <v>2.1724999999999999</v>
      </c>
      <c r="K7" s="99">
        <v>1.5699999999999998</v>
      </c>
      <c r="L7" s="99">
        <v>1.0649999999999999</v>
      </c>
      <c r="M7" s="99">
        <v>3.5775000000000001</v>
      </c>
      <c r="N7" s="99">
        <v>3.835</v>
      </c>
      <c r="O7" s="99">
        <v>0.56500000000000006</v>
      </c>
      <c r="P7" s="99">
        <v>1.6949999999999998</v>
      </c>
      <c r="Q7" s="99">
        <v>3.7174999999999998</v>
      </c>
      <c r="R7" s="99">
        <v>3.84</v>
      </c>
      <c r="S7" s="99">
        <v>4.0525000000000002</v>
      </c>
      <c r="T7" s="99">
        <v>2.2850000000000001</v>
      </c>
      <c r="U7" s="99">
        <v>4.1199999999999992</v>
      </c>
      <c r="V7" s="99">
        <v>1.2275</v>
      </c>
      <c r="W7" s="99">
        <v>1.8674999999999999</v>
      </c>
      <c r="X7" s="99">
        <v>2.0999999999999996</v>
      </c>
      <c r="Y7" s="99">
        <v>15.7775</v>
      </c>
      <c r="Z7" s="99">
        <v>5.0825000000000005</v>
      </c>
      <c r="AA7" s="99">
        <v>2.9249999999999998</v>
      </c>
      <c r="AB7" s="99">
        <v>1.2925</v>
      </c>
      <c r="AC7" s="99">
        <v>3.085</v>
      </c>
      <c r="AD7" s="99">
        <v>2.0649999999999999</v>
      </c>
      <c r="AE7" s="92">
        <v>976.58249999999998</v>
      </c>
      <c r="AF7" s="92">
        <v>327268.5</v>
      </c>
      <c r="AG7" s="100">
        <v>3.1125000000000336</v>
      </c>
      <c r="AH7" s="92">
        <v>1053.6032653610341</v>
      </c>
      <c r="AI7" s="99" t="s">
        <v>869</v>
      </c>
      <c r="AJ7" s="99">
        <v>102.44730094229286</v>
      </c>
      <c r="AK7" s="99">
        <v>79.525480011127968</v>
      </c>
      <c r="AL7" s="99">
        <v>181.97278095342082</v>
      </c>
      <c r="AM7" s="99">
        <v>185.26140000000001</v>
      </c>
      <c r="AN7" s="99">
        <v>54.972499999999997</v>
      </c>
      <c r="AO7" s="101">
        <v>2.5732500000000003</v>
      </c>
      <c r="AP7" s="99">
        <v>73.332499999999996</v>
      </c>
      <c r="AQ7" s="99">
        <v>105.75</v>
      </c>
      <c r="AR7" s="99">
        <v>104</v>
      </c>
      <c r="AS7" s="99">
        <v>10.3125</v>
      </c>
      <c r="AT7" s="99">
        <v>430.5625</v>
      </c>
      <c r="AU7" s="99">
        <v>4.3275000000000006</v>
      </c>
      <c r="AV7" s="99">
        <v>10.49</v>
      </c>
      <c r="AW7" s="99">
        <v>4.1850000000000005</v>
      </c>
      <c r="AX7" s="99">
        <v>20.375</v>
      </c>
      <c r="AY7" s="99">
        <v>38.582499999999996</v>
      </c>
      <c r="AZ7" s="99">
        <v>2.4550000000000001</v>
      </c>
      <c r="BA7" s="99">
        <v>1.2475000000000001</v>
      </c>
      <c r="BB7" s="99">
        <v>10.942499999999999</v>
      </c>
      <c r="BC7" s="99">
        <v>34.75</v>
      </c>
      <c r="BD7" s="99">
        <v>27.355</v>
      </c>
      <c r="BE7" s="99">
        <v>25.11</v>
      </c>
      <c r="BF7" s="99">
        <v>77</v>
      </c>
      <c r="BG7" s="99">
        <v>12.545</v>
      </c>
      <c r="BH7" s="99">
        <v>12.24</v>
      </c>
      <c r="BI7" s="99">
        <v>20.8325</v>
      </c>
      <c r="BJ7" s="99">
        <v>2.9350000000000005</v>
      </c>
      <c r="BK7" s="99">
        <v>65.632499999999993</v>
      </c>
      <c r="BL7" s="99">
        <v>10.059999999999999</v>
      </c>
      <c r="BM7" s="99">
        <v>8.375</v>
      </c>
    </row>
    <row r="8" spans="1:65" x14ac:dyDescent="0.2">
      <c r="A8" s="13">
        <v>113820200</v>
      </c>
      <c r="B8" s="14" t="s">
        <v>184</v>
      </c>
      <c r="C8" s="14" t="s">
        <v>189</v>
      </c>
      <c r="D8" s="14" t="s">
        <v>190</v>
      </c>
      <c r="E8" s="99">
        <v>13.355</v>
      </c>
      <c r="F8" s="99">
        <v>4.55</v>
      </c>
      <c r="G8" s="99">
        <v>3.9450000000000003</v>
      </c>
      <c r="H8" s="99">
        <v>1.62</v>
      </c>
      <c r="I8" s="99">
        <v>0.97249999999999992</v>
      </c>
      <c r="J8" s="99">
        <v>2.0350000000000001</v>
      </c>
      <c r="K8" s="99">
        <v>1.44</v>
      </c>
      <c r="L8" s="99">
        <v>0.95750000000000002</v>
      </c>
      <c r="M8" s="99">
        <v>3.6174999999999997</v>
      </c>
      <c r="N8" s="99">
        <v>2.9249999999999998</v>
      </c>
      <c r="O8" s="99">
        <v>0.51500000000000001</v>
      </c>
      <c r="P8" s="99">
        <v>1.5249999999999999</v>
      </c>
      <c r="Q8" s="99">
        <v>2.9600000000000004</v>
      </c>
      <c r="R8" s="99">
        <v>3.5524999999999998</v>
      </c>
      <c r="S8" s="99">
        <v>3.9975000000000005</v>
      </c>
      <c r="T8" s="99">
        <v>1.98</v>
      </c>
      <c r="U8" s="99">
        <v>3.3650000000000002</v>
      </c>
      <c r="V8" s="99">
        <v>1.18</v>
      </c>
      <c r="W8" s="99">
        <v>1.88</v>
      </c>
      <c r="X8" s="99">
        <v>1.5150000000000001</v>
      </c>
      <c r="Y8" s="99">
        <v>14.947500000000002</v>
      </c>
      <c r="Z8" s="99">
        <v>4.1349999999999998</v>
      </c>
      <c r="AA8" s="99">
        <v>2.8449999999999998</v>
      </c>
      <c r="AB8" s="99">
        <v>0.82000000000000006</v>
      </c>
      <c r="AC8" s="99">
        <v>3.2675000000000001</v>
      </c>
      <c r="AD8" s="99">
        <v>1.8975</v>
      </c>
      <c r="AE8" s="92">
        <v>992.98249999999996</v>
      </c>
      <c r="AF8" s="92">
        <v>344452.75</v>
      </c>
      <c r="AG8" s="100">
        <v>3.1466666666667695</v>
      </c>
      <c r="AH8" s="92">
        <v>1113.3811995853439</v>
      </c>
      <c r="AI8" s="99" t="s">
        <v>869</v>
      </c>
      <c r="AJ8" s="99">
        <v>98.051934067339872</v>
      </c>
      <c r="AK8" s="99">
        <v>77.2739435314529</v>
      </c>
      <c r="AL8" s="99">
        <v>175.32587759879277</v>
      </c>
      <c r="AM8" s="99">
        <v>185.26140000000001</v>
      </c>
      <c r="AN8" s="99">
        <v>54.147499999999994</v>
      </c>
      <c r="AO8" s="101">
        <v>2.61225</v>
      </c>
      <c r="AP8" s="99">
        <v>93.257499999999993</v>
      </c>
      <c r="AQ8" s="99">
        <v>90.737499999999997</v>
      </c>
      <c r="AR8" s="99">
        <v>122.23250000000002</v>
      </c>
      <c r="AS8" s="99">
        <v>8.8674999999999997</v>
      </c>
      <c r="AT8" s="99">
        <v>452.1225</v>
      </c>
      <c r="AU8" s="99">
        <v>4.87</v>
      </c>
      <c r="AV8" s="99">
        <v>9.8474999999999984</v>
      </c>
      <c r="AW8" s="99">
        <v>4.0175000000000001</v>
      </c>
      <c r="AX8" s="99">
        <v>17.335000000000001</v>
      </c>
      <c r="AY8" s="99">
        <v>39.082499999999996</v>
      </c>
      <c r="AZ8" s="99">
        <v>2.0525000000000002</v>
      </c>
      <c r="BA8" s="99">
        <v>0.90749999999999997</v>
      </c>
      <c r="BB8" s="99">
        <v>12.8325</v>
      </c>
      <c r="BC8" s="99">
        <v>37.717500000000001</v>
      </c>
      <c r="BD8" s="99">
        <v>33.419999999999995</v>
      </c>
      <c r="BE8" s="99">
        <v>34.592500000000001</v>
      </c>
      <c r="BF8" s="99">
        <v>94.792500000000004</v>
      </c>
      <c r="BG8" s="99">
        <v>13.908333333333331</v>
      </c>
      <c r="BH8" s="99">
        <v>12.762500000000001</v>
      </c>
      <c r="BI8" s="99">
        <v>14.77</v>
      </c>
      <c r="BJ8" s="99">
        <v>2.42</v>
      </c>
      <c r="BK8" s="99">
        <v>47.542500000000004</v>
      </c>
      <c r="BL8" s="99">
        <v>9.5449999999999999</v>
      </c>
      <c r="BM8" s="99">
        <v>10.582500000000001</v>
      </c>
    </row>
    <row r="9" spans="1:65" x14ac:dyDescent="0.2">
      <c r="A9" s="13">
        <v>119460235</v>
      </c>
      <c r="B9" s="14" t="s">
        <v>184</v>
      </c>
      <c r="C9" s="14" t="s">
        <v>191</v>
      </c>
      <c r="D9" s="14" t="s">
        <v>192</v>
      </c>
      <c r="E9" s="99">
        <v>13.084999999999999</v>
      </c>
      <c r="F9" s="99">
        <v>4.7750000000000004</v>
      </c>
      <c r="G9" s="99">
        <v>3.7575000000000003</v>
      </c>
      <c r="H9" s="99">
        <v>1.43</v>
      </c>
      <c r="I9" s="99">
        <v>0.98</v>
      </c>
      <c r="J9" s="99">
        <v>2.0274999999999999</v>
      </c>
      <c r="K9" s="99">
        <v>1.5149999999999999</v>
      </c>
      <c r="L9" s="99">
        <v>0.98</v>
      </c>
      <c r="M9" s="99">
        <v>4.1349999999999998</v>
      </c>
      <c r="N9" s="99">
        <v>3.1875</v>
      </c>
      <c r="O9" s="99">
        <v>0.60499999999999998</v>
      </c>
      <c r="P9" s="99">
        <v>1.5150000000000001</v>
      </c>
      <c r="Q9" s="99">
        <v>3.45</v>
      </c>
      <c r="R9" s="99">
        <v>3.5049999999999999</v>
      </c>
      <c r="S9" s="99">
        <v>4.0425000000000004</v>
      </c>
      <c r="T9" s="99">
        <v>2.1550000000000002</v>
      </c>
      <c r="U9" s="99">
        <v>4.03</v>
      </c>
      <c r="V9" s="99">
        <v>1.3475000000000001</v>
      </c>
      <c r="W9" s="99">
        <v>1.9649999999999999</v>
      </c>
      <c r="X9" s="99">
        <v>1.895</v>
      </c>
      <c r="Y9" s="99">
        <v>15.4175</v>
      </c>
      <c r="Z9" s="99">
        <v>4.68</v>
      </c>
      <c r="AA9" s="99">
        <v>2.4725000000000001</v>
      </c>
      <c r="AB9" s="99">
        <v>1.41</v>
      </c>
      <c r="AC9" s="99">
        <v>2.7399999999999993</v>
      </c>
      <c r="AD9" s="99">
        <v>1.7849999999999999</v>
      </c>
      <c r="AE9" s="92">
        <v>663.375</v>
      </c>
      <c r="AF9" s="92">
        <v>278172.25</v>
      </c>
      <c r="AG9" s="100">
        <v>2.8855000000001381</v>
      </c>
      <c r="AH9" s="92">
        <v>867.59125464422505</v>
      </c>
      <c r="AI9" s="99">
        <v>167.50693971937983</v>
      </c>
      <c r="AJ9" s="99" t="s">
        <v>869</v>
      </c>
      <c r="AK9" s="99" t="s">
        <v>869</v>
      </c>
      <c r="AL9" s="99">
        <v>167.50693971937983</v>
      </c>
      <c r="AM9" s="99">
        <v>185.26140000000001</v>
      </c>
      <c r="AN9" s="99">
        <v>46.477499999999999</v>
      </c>
      <c r="AO9" s="101">
        <v>2.4827500000000002</v>
      </c>
      <c r="AP9" s="99">
        <v>78.5</v>
      </c>
      <c r="AQ9" s="99">
        <v>89.625</v>
      </c>
      <c r="AR9" s="99">
        <v>78.25</v>
      </c>
      <c r="AS9" s="99">
        <v>9.4624999999999986</v>
      </c>
      <c r="AT9" s="99">
        <v>468.4</v>
      </c>
      <c r="AU9" s="99">
        <v>4.8625000000000007</v>
      </c>
      <c r="AV9" s="99">
        <v>9.6475000000000009</v>
      </c>
      <c r="AW9" s="99">
        <v>4.08</v>
      </c>
      <c r="AX9" s="99">
        <v>14.252500000000001</v>
      </c>
      <c r="AY9" s="99">
        <v>39.25</v>
      </c>
      <c r="AZ9" s="99">
        <v>2.0249999999999999</v>
      </c>
      <c r="BA9" s="99">
        <v>1.0675000000000001</v>
      </c>
      <c r="BB9" s="99">
        <v>11.035</v>
      </c>
      <c r="BC9" s="99">
        <v>33.534999999999997</v>
      </c>
      <c r="BD9" s="99">
        <v>21.48</v>
      </c>
      <c r="BE9" s="99">
        <v>29.650000000000002</v>
      </c>
      <c r="BF9" s="99">
        <v>79.789999999999992</v>
      </c>
      <c r="BG9" s="99">
        <v>7.5</v>
      </c>
      <c r="BH9" s="99">
        <v>11.292499999999999</v>
      </c>
      <c r="BI9" s="99">
        <v>20</v>
      </c>
      <c r="BJ9" s="99">
        <v>2.3325</v>
      </c>
      <c r="BK9" s="99">
        <v>45.915000000000006</v>
      </c>
      <c r="BL9" s="99">
        <v>9.4649999999999999</v>
      </c>
      <c r="BM9" s="99">
        <v>9.2075000000000014</v>
      </c>
    </row>
    <row r="10" spans="1:65" x14ac:dyDescent="0.2">
      <c r="A10" s="13">
        <v>120020250</v>
      </c>
      <c r="B10" s="14" t="s">
        <v>184</v>
      </c>
      <c r="C10" s="14" t="s">
        <v>193</v>
      </c>
      <c r="D10" s="14" t="s">
        <v>194</v>
      </c>
      <c r="E10" s="99">
        <v>12.672499999999999</v>
      </c>
      <c r="F10" s="99">
        <v>4.4275000000000002</v>
      </c>
      <c r="G10" s="99">
        <v>4.2524999999999995</v>
      </c>
      <c r="H10" s="99">
        <v>1.4475</v>
      </c>
      <c r="I10" s="99">
        <v>1.3325</v>
      </c>
      <c r="J10" s="99">
        <v>2.4024999999999999</v>
      </c>
      <c r="K10" s="99">
        <v>1.8399999999999999</v>
      </c>
      <c r="L10" s="99">
        <v>1.2175</v>
      </c>
      <c r="M10" s="99">
        <v>4.1524999999999999</v>
      </c>
      <c r="N10" s="99">
        <v>3.4850000000000003</v>
      </c>
      <c r="O10" s="99">
        <v>0.63500000000000001</v>
      </c>
      <c r="P10" s="99">
        <v>1.7124999999999999</v>
      </c>
      <c r="Q10" s="99">
        <v>3.9075000000000006</v>
      </c>
      <c r="R10" s="99">
        <v>3.7424999999999997</v>
      </c>
      <c r="S10" s="99">
        <v>3.9975000000000001</v>
      </c>
      <c r="T10" s="99">
        <v>2.3674999999999997</v>
      </c>
      <c r="U10" s="99">
        <v>3.875</v>
      </c>
      <c r="V10" s="99">
        <v>1.39</v>
      </c>
      <c r="W10" s="99">
        <v>1.9</v>
      </c>
      <c r="X10" s="99">
        <v>1.845</v>
      </c>
      <c r="Y10" s="99">
        <v>17.962500000000002</v>
      </c>
      <c r="Z10" s="99">
        <v>5.415</v>
      </c>
      <c r="AA10" s="99">
        <v>3.0525000000000002</v>
      </c>
      <c r="AB10" s="99">
        <v>1.6749999999999998</v>
      </c>
      <c r="AC10" s="99">
        <v>2.7849999999999997</v>
      </c>
      <c r="AD10" s="99">
        <v>1.9575</v>
      </c>
      <c r="AE10" s="92">
        <v>936.01749999999993</v>
      </c>
      <c r="AF10" s="92">
        <v>276084</v>
      </c>
      <c r="AG10" s="100">
        <v>3.3187500000001613</v>
      </c>
      <c r="AH10" s="92">
        <v>909.42888321831776</v>
      </c>
      <c r="AI10" s="99">
        <v>142.23074005628894</v>
      </c>
      <c r="AJ10" s="99" t="s">
        <v>869</v>
      </c>
      <c r="AK10" s="99" t="s">
        <v>869</v>
      </c>
      <c r="AL10" s="99">
        <v>142.23074005628894</v>
      </c>
      <c r="AM10" s="99">
        <v>185.26140000000001</v>
      </c>
      <c r="AN10" s="99">
        <v>45.3</v>
      </c>
      <c r="AO10" s="101">
        <v>2.6684999999999999</v>
      </c>
      <c r="AP10" s="99">
        <v>85.317499999999995</v>
      </c>
      <c r="AQ10" s="99">
        <v>112.4975</v>
      </c>
      <c r="AR10" s="99">
        <v>97.855000000000004</v>
      </c>
      <c r="AS10" s="99">
        <v>10.9125</v>
      </c>
      <c r="AT10" s="99">
        <v>509.04499999999996</v>
      </c>
      <c r="AU10" s="99">
        <v>4.165</v>
      </c>
      <c r="AV10" s="99">
        <v>10.5525</v>
      </c>
      <c r="AW10" s="99">
        <v>4.0724999999999998</v>
      </c>
      <c r="AX10" s="99">
        <v>15.4</v>
      </c>
      <c r="AY10" s="99">
        <v>50.332499999999996</v>
      </c>
      <c r="AZ10" s="99">
        <v>2.27</v>
      </c>
      <c r="BA10" s="99">
        <v>0.99500000000000011</v>
      </c>
      <c r="BB10" s="99">
        <v>11.427499999999998</v>
      </c>
      <c r="BC10" s="99">
        <v>48.762500000000003</v>
      </c>
      <c r="BD10" s="99">
        <v>27.932499999999997</v>
      </c>
      <c r="BE10" s="99">
        <v>45.099999999999994</v>
      </c>
      <c r="BF10" s="99">
        <v>88.429999999999993</v>
      </c>
      <c r="BG10" s="99">
        <v>9.4145833333333329</v>
      </c>
      <c r="BH10" s="99">
        <v>12.672499999999999</v>
      </c>
      <c r="BI10" s="99">
        <v>18.8325</v>
      </c>
      <c r="BJ10" s="99">
        <v>2.4024999999999999</v>
      </c>
      <c r="BK10" s="99">
        <v>44.577500000000001</v>
      </c>
      <c r="BL10" s="99">
        <v>9.9649999999999999</v>
      </c>
      <c r="BM10" s="99">
        <v>9.8825000000000003</v>
      </c>
    </row>
    <row r="11" spans="1:65" x14ac:dyDescent="0.2">
      <c r="A11" s="13">
        <v>122520300</v>
      </c>
      <c r="B11" s="14" t="s">
        <v>184</v>
      </c>
      <c r="C11" s="14" t="s">
        <v>195</v>
      </c>
      <c r="D11" s="14" t="s">
        <v>196</v>
      </c>
      <c r="E11" s="99">
        <v>12.37</v>
      </c>
      <c r="F11" s="99">
        <v>3.0750000000000002</v>
      </c>
      <c r="G11" s="99">
        <v>4.2974999999999994</v>
      </c>
      <c r="H11" s="99">
        <v>1.8025</v>
      </c>
      <c r="I11" s="99">
        <v>0.96499999999999997</v>
      </c>
      <c r="J11" s="99">
        <v>1.79</v>
      </c>
      <c r="K11" s="99">
        <v>1.46</v>
      </c>
      <c r="L11" s="99">
        <v>1.0150000000000001</v>
      </c>
      <c r="M11" s="99">
        <v>4.3425000000000002</v>
      </c>
      <c r="N11" s="99">
        <v>3.0250000000000004</v>
      </c>
      <c r="O11" s="99">
        <v>0.57750000000000001</v>
      </c>
      <c r="P11" s="99">
        <v>1.5824999999999998</v>
      </c>
      <c r="Q11" s="99">
        <v>3.3975</v>
      </c>
      <c r="R11" s="99">
        <v>3.47</v>
      </c>
      <c r="S11" s="99">
        <v>3.8600000000000003</v>
      </c>
      <c r="T11" s="99">
        <v>2.1449999999999996</v>
      </c>
      <c r="U11" s="99">
        <v>3.9874999999999998</v>
      </c>
      <c r="V11" s="99">
        <v>1.29</v>
      </c>
      <c r="W11" s="99">
        <v>1.9649999999999999</v>
      </c>
      <c r="X11" s="99">
        <v>1.7175</v>
      </c>
      <c r="Y11" s="99">
        <v>15.9025</v>
      </c>
      <c r="Z11" s="99">
        <v>4.4275000000000002</v>
      </c>
      <c r="AA11" s="99">
        <v>2.4775</v>
      </c>
      <c r="AB11" s="99">
        <v>1.605</v>
      </c>
      <c r="AC11" s="99">
        <v>2.9625000000000004</v>
      </c>
      <c r="AD11" s="99">
        <v>1.875</v>
      </c>
      <c r="AE11" s="92">
        <v>606.35500000000002</v>
      </c>
      <c r="AF11" s="92">
        <v>309183.75</v>
      </c>
      <c r="AG11" s="100">
        <v>2.9790625000001212</v>
      </c>
      <c r="AH11" s="92">
        <v>976.51847993436581</v>
      </c>
      <c r="AI11" s="99">
        <v>163.09059878957183</v>
      </c>
      <c r="AJ11" s="99" t="s">
        <v>869</v>
      </c>
      <c r="AK11" s="99" t="s">
        <v>869</v>
      </c>
      <c r="AL11" s="99">
        <v>163.09059878957183</v>
      </c>
      <c r="AM11" s="99">
        <v>185.26140000000001</v>
      </c>
      <c r="AN11" s="99">
        <v>49.7</v>
      </c>
      <c r="AO11" s="101">
        <v>2.5707499999999999</v>
      </c>
      <c r="AP11" s="99">
        <v>78.9375</v>
      </c>
      <c r="AQ11" s="99">
        <v>80.4375</v>
      </c>
      <c r="AR11" s="99">
        <v>80.0625</v>
      </c>
      <c r="AS11" s="99">
        <v>9.3424999999999994</v>
      </c>
      <c r="AT11" s="99">
        <v>478.1875</v>
      </c>
      <c r="AU11" s="99">
        <v>4.165</v>
      </c>
      <c r="AV11" s="99">
        <v>9.9499999999999993</v>
      </c>
      <c r="AW11" s="99">
        <v>4.0824999999999996</v>
      </c>
      <c r="AX11" s="99">
        <v>16.512499999999999</v>
      </c>
      <c r="AY11" s="99">
        <v>37.9375</v>
      </c>
      <c r="AZ11" s="99">
        <v>2.1950000000000003</v>
      </c>
      <c r="BA11" s="99">
        <v>1.1925000000000001</v>
      </c>
      <c r="BB11" s="99">
        <v>12.112499999999999</v>
      </c>
      <c r="BC11" s="99">
        <v>26.305</v>
      </c>
      <c r="BD11" s="99">
        <v>20.71</v>
      </c>
      <c r="BE11" s="99">
        <v>25.1175</v>
      </c>
      <c r="BF11" s="99">
        <v>76.724999999999994</v>
      </c>
      <c r="BG11" s="99">
        <v>8.6041666666666661</v>
      </c>
      <c r="BH11" s="99">
        <v>12.94</v>
      </c>
      <c r="BI11" s="99">
        <v>13.0825</v>
      </c>
      <c r="BJ11" s="99">
        <v>2.5275000000000003</v>
      </c>
      <c r="BK11" s="99">
        <v>43.674999999999997</v>
      </c>
      <c r="BL11" s="99">
        <v>9.7149999999999999</v>
      </c>
      <c r="BM11" s="99">
        <v>7.9749999999999996</v>
      </c>
    </row>
    <row r="12" spans="1:65" x14ac:dyDescent="0.2">
      <c r="A12" s="13">
        <v>126620500</v>
      </c>
      <c r="B12" s="14" t="s">
        <v>184</v>
      </c>
      <c r="C12" s="14" t="s">
        <v>197</v>
      </c>
      <c r="D12" s="14" t="s">
        <v>198</v>
      </c>
      <c r="E12" s="99">
        <v>13.2425</v>
      </c>
      <c r="F12" s="99">
        <v>5.0324999999999998</v>
      </c>
      <c r="G12" s="99">
        <v>4.2450000000000001</v>
      </c>
      <c r="H12" s="99">
        <v>1.4724999999999999</v>
      </c>
      <c r="I12" s="99">
        <v>0.98</v>
      </c>
      <c r="J12" s="99">
        <v>1.8525</v>
      </c>
      <c r="K12" s="99">
        <v>1.2124999999999999</v>
      </c>
      <c r="L12" s="99">
        <v>0.97749999999999992</v>
      </c>
      <c r="M12" s="99">
        <v>3.8275000000000001</v>
      </c>
      <c r="N12" s="99">
        <v>3.1974999999999998</v>
      </c>
      <c r="O12" s="99">
        <v>0.54999999999999993</v>
      </c>
      <c r="P12" s="99">
        <v>1.5725</v>
      </c>
      <c r="Q12" s="99">
        <v>3.6875</v>
      </c>
      <c r="R12" s="99">
        <v>3.8050000000000002</v>
      </c>
      <c r="S12" s="99">
        <v>4.3650000000000002</v>
      </c>
      <c r="T12" s="99">
        <v>2.0249999999999999</v>
      </c>
      <c r="U12" s="99">
        <v>3.9699999999999998</v>
      </c>
      <c r="V12" s="99">
        <v>1.2249999999999999</v>
      </c>
      <c r="W12" s="99">
        <v>1.9100000000000001</v>
      </c>
      <c r="X12" s="99">
        <v>1.7049999999999998</v>
      </c>
      <c r="Y12" s="99">
        <v>16.177499999999998</v>
      </c>
      <c r="Z12" s="99">
        <v>4.5449999999999999</v>
      </c>
      <c r="AA12" s="99">
        <v>2.52</v>
      </c>
      <c r="AB12" s="99">
        <v>1.2324999999999999</v>
      </c>
      <c r="AC12" s="99">
        <v>3.1750000000000003</v>
      </c>
      <c r="AD12" s="99">
        <v>2.0075000000000003</v>
      </c>
      <c r="AE12" s="92">
        <v>783.15750000000003</v>
      </c>
      <c r="AF12" s="92">
        <v>287922.32250000001</v>
      </c>
      <c r="AG12" s="100">
        <v>3.2248958333333797</v>
      </c>
      <c r="AH12" s="92">
        <v>938.96286702225052</v>
      </c>
      <c r="AI12" s="99">
        <v>163.999727917038</v>
      </c>
      <c r="AJ12" s="99" t="s">
        <v>869</v>
      </c>
      <c r="AK12" s="99" t="s">
        <v>869</v>
      </c>
      <c r="AL12" s="99">
        <v>163.999727917038</v>
      </c>
      <c r="AM12" s="99">
        <v>185.26140000000001</v>
      </c>
      <c r="AN12" s="99">
        <v>46</v>
      </c>
      <c r="AO12" s="101">
        <v>2.4997499999999997</v>
      </c>
      <c r="AP12" s="99">
        <v>84.62</v>
      </c>
      <c r="AQ12" s="99">
        <v>116.4175</v>
      </c>
      <c r="AR12" s="99">
        <v>94.542500000000004</v>
      </c>
      <c r="AS12" s="99">
        <v>9.7375000000000007</v>
      </c>
      <c r="AT12" s="99">
        <v>419.62750000000005</v>
      </c>
      <c r="AU12" s="99">
        <v>4.0250000000000004</v>
      </c>
      <c r="AV12" s="99">
        <v>10.3675</v>
      </c>
      <c r="AW12" s="99">
        <v>3.91</v>
      </c>
      <c r="AX12" s="99">
        <v>18.6875</v>
      </c>
      <c r="AY12" s="99">
        <v>44.855000000000004</v>
      </c>
      <c r="AZ12" s="99">
        <v>2.11</v>
      </c>
      <c r="BA12" s="99">
        <v>1.0774999999999999</v>
      </c>
      <c r="BB12" s="99">
        <v>11.7675</v>
      </c>
      <c r="BC12" s="99">
        <v>33.862499999999997</v>
      </c>
      <c r="BD12" s="99">
        <v>24.83</v>
      </c>
      <c r="BE12" s="99">
        <v>31.447499999999998</v>
      </c>
      <c r="BF12" s="99">
        <v>97.662499999999994</v>
      </c>
      <c r="BG12" s="99">
        <v>16.818333333333332</v>
      </c>
      <c r="BH12" s="99">
        <v>11.35</v>
      </c>
      <c r="BI12" s="99">
        <v>19.8325</v>
      </c>
      <c r="BJ12" s="99">
        <v>2.5975000000000001</v>
      </c>
      <c r="BK12" s="99">
        <v>56.987500000000004</v>
      </c>
      <c r="BL12" s="99">
        <v>9.6900000000000013</v>
      </c>
      <c r="BM12" s="99">
        <v>7.1175000000000006</v>
      </c>
    </row>
    <row r="13" spans="1:65" x14ac:dyDescent="0.2">
      <c r="A13" s="13">
        <v>133660600</v>
      </c>
      <c r="B13" s="14" t="s">
        <v>184</v>
      </c>
      <c r="C13" s="14" t="s">
        <v>199</v>
      </c>
      <c r="D13" s="14" t="s">
        <v>200</v>
      </c>
      <c r="E13" s="99">
        <v>12.574999999999999</v>
      </c>
      <c r="F13" s="99">
        <v>4.7024999999999997</v>
      </c>
      <c r="G13" s="99">
        <v>4.2200000000000006</v>
      </c>
      <c r="H13" s="99">
        <v>1.34</v>
      </c>
      <c r="I13" s="99">
        <v>1.01</v>
      </c>
      <c r="J13" s="99">
        <v>2.5474999999999999</v>
      </c>
      <c r="K13" s="99">
        <v>1.6425000000000001</v>
      </c>
      <c r="L13" s="99">
        <v>0.96750000000000003</v>
      </c>
      <c r="M13" s="99">
        <v>3.7625000000000002</v>
      </c>
      <c r="N13" s="99">
        <v>3.3024999999999998</v>
      </c>
      <c r="O13" s="99">
        <v>0.6</v>
      </c>
      <c r="P13" s="99">
        <v>1.645</v>
      </c>
      <c r="Q13" s="99">
        <v>3.3925000000000001</v>
      </c>
      <c r="R13" s="99">
        <v>3.3849999999999998</v>
      </c>
      <c r="S13" s="99">
        <v>3.7625000000000002</v>
      </c>
      <c r="T13" s="99">
        <v>2.1749999999999998</v>
      </c>
      <c r="U13" s="99">
        <v>3.5149999999999997</v>
      </c>
      <c r="V13" s="99">
        <v>1.2449999999999999</v>
      </c>
      <c r="W13" s="99">
        <v>1.9100000000000001</v>
      </c>
      <c r="X13" s="99">
        <v>1.9749999999999999</v>
      </c>
      <c r="Y13" s="99">
        <v>15.61</v>
      </c>
      <c r="Z13" s="99">
        <v>4.7024999999999997</v>
      </c>
      <c r="AA13" s="99">
        <v>2.8975</v>
      </c>
      <c r="AB13" s="99">
        <v>1.1850000000000001</v>
      </c>
      <c r="AC13" s="99">
        <v>3.3475000000000001</v>
      </c>
      <c r="AD13" s="99">
        <v>1.9750000000000001</v>
      </c>
      <c r="AE13" s="92">
        <v>902.83249999999998</v>
      </c>
      <c r="AF13" s="92">
        <v>235150.16750000001</v>
      </c>
      <c r="AG13" s="100">
        <v>3.2812500000002434</v>
      </c>
      <c r="AH13" s="92">
        <v>771.58619650694118</v>
      </c>
      <c r="AI13" s="99" t="s">
        <v>869</v>
      </c>
      <c r="AJ13" s="99">
        <v>106.89076548050357</v>
      </c>
      <c r="AK13" s="99">
        <v>59.163674611587822</v>
      </c>
      <c r="AL13" s="99">
        <v>166.0544400920914</v>
      </c>
      <c r="AM13" s="99">
        <v>185.26140000000001</v>
      </c>
      <c r="AN13" s="99">
        <v>46.564999999999998</v>
      </c>
      <c r="AO13" s="101">
        <v>2.5840000000000001</v>
      </c>
      <c r="AP13" s="99">
        <v>126.97500000000001</v>
      </c>
      <c r="AQ13" s="99">
        <v>110.045</v>
      </c>
      <c r="AR13" s="99">
        <v>113.765</v>
      </c>
      <c r="AS13" s="99">
        <v>10.305</v>
      </c>
      <c r="AT13" s="99">
        <v>485.12249999999995</v>
      </c>
      <c r="AU13" s="99">
        <v>4.55</v>
      </c>
      <c r="AV13" s="99">
        <v>9.3475000000000001</v>
      </c>
      <c r="AW13" s="99">
        <v>4.0075000000000003</v>
      </c>
      <c r="AX13" s="99">
        <v>17.425000000000001</v>
      </c>
      <c r="AY13" s="99">
        <v>32.414999999999999</v>
      </c>
      <c r="AZ13" s="99">
        <v>1.73</v>
      </c>
      <c r="BA13" s="99">
        <v>1.02</v>
      </c>
      <c r="BB13" s="99">
        <v>11.86</v>
      </c>
      <c r="BC13" s="99">
        <v>25.01</v>
      </c>
      <c r="BD13" s="99">
        <v>21.842499999999998</v>
      </c>
      <c r="BE13" s="99">
        <v>26.58</v>
      </c>
      <c r="BF13" s="99">
        <v>88.9375</v>
      </c>
      <c r="BG13" s="99">
        <v>6.6847916666666665</v>
      </c>
      <c r="BH13" s="99">
        <v>11.987500000000001</v>
      </c>
      <c r="BI13" s="99">
        <v>15.875</v>
      </c>
      <c r="BJ13" s="99">
        <v>2.4000000000000004</v>
      </c>
      <c r="BK13" s="99">
        <v>51.094999999999999</v>
      </c>
      <c r="BL13" s="99">
        <v>9.9625000000000004</v>
      </c>
      <c r="BM13" s="99">
        <v>8.875</v>
      </c>
    </row>
    <row r="14" spans="1:65" x14ac:dyDescent="0.2">
      <c r="A14" s="13">
        <v>133860700</v>
      </c>
      <c r="B14" s="14" t="s">
        <v>184</v>
      </c>
      <c r="C14" s="14" t="s">
        <v>201</v>
      </c>
      <c r="D14" s="14" t="s">
        <v>202</v>
      </c>
      <c r="E14" s="99">
        <v>10.414999999999999</v>
      </c>
      <c r="F14" s="99">
        <v>3.9450000000000003</v>
      </c>
      <c r="G14" s="99">
        <v>4.4124999999999996</v>
      </c>
      <c r="H14" s="99">
        <v>1.5999999999999999</v>
      </c>
      <c r="I14" s="99">
        <v>0.95500000000000007</v>
      </c>
      <c r="J14" s="99">
        <v>2.4424999999999999</v>
      </c>
      <c r="K14" s="99">
        <v>1.6724999999999999</v>
      </c>
      <c r="L14" s="99">
        <v>1.0125</v>
      </c>
      <c r="M14" s="99">
        <v>3.8650000000000002</v>
      </c>
      <c r="N14" s="99">
        <v>3.13</v>
      </c>
      <c r="O14" s="99">
        <v>0.67500000000000004</v>
      </c>
      <c r="P14" s="99">
        <v>1.8049999999999999</v>
      </c>
      <c r="Q14" s="99">
        <v>3.5575000000000001</v>
      </c>
      <c r="R14" s="99">
        <v>3.54</v>
      </c>
      <c r="S14" s="99">
        <v>4.0449999999999999</v>
      </c>
      <c r="T14" s="99">
        <v>2.3125</v>
      </c>
      <c r="U14" s="99">
        <v>3.5275000000000003</v>
      </c>
      <c r="V14" s="99">
        <v>1.2850000000000001</v>
      </c>
      <c r="W14" s="99">
        <v>2.0375000000000001</v>
      </c>
      <c r="X14" s="99">
        <v>1.7450000000000001</v>
      </c>
      <c r="Y14" s="99">
        <v>16.225000000000001</v>
      </c>
      <c r="Z14" s="99">
        <v>4.9924999999999997</v>
      </c>
      <c r="AA14" s="99">
        <v>2.59</v>
      </c>
      <c r="AB14" s="99">
        <v>1.1225000000000001</v>
      </c>
      <c r="AC14" s="99">
        <v>3.15</v>
      </c>
      <c r="AD14" s="99">
        <v>1.4949999999999999</v>
      </c>
      <c r="AE14" s="92">
        <v>863.96249999999998</v>
      </c>
      <c r="AF14" s="92">
        <v>314150.25</v>
      </c>
      <c r="AG14" s="100">
        <v>3.1432500000000134</v>
      </c>
      <c r="AH14" s="92">
        <v>1012.7092798695056</v>
      </c>
      <c r="AI14" s="99">
        <v>172.01091777213975</v>
      </c>
      <c r="AJ14" s="99" t="s">
        <v>869</v>
      </c>
      <c r="AK14" s="99" t="s">
        <v>869</v>
      </c>
      <c r="AL14" s="99">
        <v>172.01091777213975</v>
      </c>
      <c r="AM14" s="99">
        <v>185.26140000000001</v>
      </c>
      <c r="AN14" s="99">
        <v>48.942499999999995</v>
      </c>
      <c r="AO14" s="101">
        <v>2.5180000000000002</v>
      </c>
      <c r="AP14" s="99">
        <v>85.7</v>
      </c>
      <c r="AQ14" s="99">
        <v>93.15</v>
      </c>
      <c r="AR14" s="99">
        <v>72.95</v>
      </c>
      <c r="AS14" s="99">
        <v>10.864999999999998</v>
      </c>
      <c r="AT14" s="99">
        <v>503.99249999999995</v>
      </c>
      <c r="AU14" s="99">
        <v>4.1099999999999994</v>
      </c>
      <c r="AV14" s="99">
        <v>10.0025</v>
      </c>
      <c r="AW14" s="99">
        <v>3.86</v>
      </c>
      <c r="AX14" s="99">
        <v>18.100000000000001</v>
      </c>
      <c r="AY14" s="99">
        <v>43.650000000000006</v>
      </c>
      <c r="AZ14" s="99">
        <v>2.2200000000000002</v>
      </c>
      <c r="BA14" s="99">
        <v>1.0250000000000001</v>
      </c>
      <c r="BB14" s="99">
        <v>14.0725</v>
      </c>
      <c r="BC14" s="99">
        <v>27.895000000000003</v>
      </c>
      <c r="BD14" s="99">
        <v>24.467500000000001</v>
      </c>
      <c r="BE14" s="99">
        <v>30.475000000000001</v>
      </c>
      <c r="BF14" s="99">
        <v>70.332499999999996</v>
      </c>
      <c r="BG14" s="99">
        <v>8.762083333333333</v>
      </c>
      <c r="BH14" s="99">
        <v>7.4674999999999994</v>
      </c>
      <c r="BI14" s="99">
        <v>13.5</v>
      </c>
      <c r="BJ14" s="99">
        <v>2.1949999999999998</v>
      </c>
      <c r="BK14" s="99">
        <v>53.674999999999997</v>
      </c>
      <c r="BL14" s="99">
        <v>9.8450000000000006</v>
      </c>
      <c r="BM14" s="99">
        <v>8.64</v>
      </c>
    </row>
    <row r="15" spans="1:65" x14ac:dyDescent="0.2">
      <c r="A15" s="13">
        <v>211260100</v>
      </c>
      <c r="B15" s="14" t="s">
        <v>203</v>
      </c>
      <c r="C15" s="14" t="s">
        <v>204</v>
      </c>
      <c r="D15" s="14" t="s">
        <v>205</v>
      </c>
      <c r="E15" s="99">
        <v>14.9625</v>
      </c>
      <c r="F15" s="99">
        <v>5.47</v>
      </c>
      <c r="G15" s="99">
        <v>5.1025</v>
      </c>
      <c r="H15" s="99">
        <v>1.9375</v>
      </c>
      <c r="I15" s="99">
        <v>1.3625</v>
      </c>
      <c r="J15" s="99">
        <v>2.8925000000000001</v>
      </c>
      <c r="K15" s="99">
        <v>2.2124999999999999</v>
      </c>
      <c r="L15" s="99">
        <v>1.3499999999999999</v>
      </c>
      <c r="M15" s="99">
        <v>4.6175000000000006</v>
      </c>
      <c r="N15" s="99">
        <v>3.9674999999999998</v>
      </c>
      <c r="O15" s="99">
        <v>0.87249999999999994</v>
      </c>
      <c r="P15" s="99">
        <v>2.1175000000000002</v>
      </c>
      <c r="Q15" s="99">
        <v>4.5350000000000001</v>
      </c>
      <c r="R15" s="99">
        <v>4.125</v>
      </c>
      <c r="S15" s="99">
        <v>5.5149999999999997</v>
      </c>
      <c r="T15" s="99">
        <v>3.2300000000000004</v>
      </c>
      <c r="U15" s="99">
        <v>5.23</v>
      </c>
      <c r="V15" s="99">
        <v>1.6524999999999999</v>
      </c>
      <c r="W15" s="99">
        <v>2.1125000000000003</v>
      </c>
      <c r="X15" s="99">
        <v>2.4874999999999998</v>
      </c>
      <c r="Y15" s="99">
        <v>17.837499999999999</v>
      </c>
      <c r="Z15" s="99">
        <v>7.1050000000000004</v>
      </c>
      <c r="AA15" s="99">
        <v>3.3250000000000002</v>
      </c>
      <c r="AB15" s="99">
        <v>1.5049999999999999</v>
      </c>
      <c r="AC15" s="99">
        <v>3.9524999999999997</v>
      </c>
      <c r="AD15" s="99">
        <v>1.9625000000000001</v>
      </c>
      <c r="AE15" s="92">
        <v>1349.75</v>
      </c>
      <c r="AF15" s="92">
        <v>593852</v>
      </c>
      <c r="AG15" s="100">
        <v>3.382083333333556</v>
      </c>
      <c r="AH15" s="92">
        <v>1976.8172516757488</v>
      </c>
      <c r="AI15" s="99" t="s">
        <v>869</v>
      </c>
      <c r="AJ15" s="99">
        <v>117.14092662499999</v>
      </c>
      <c r="AK15" s="99">
        <v>134.08444914197469</v>
      </c>
      <c r="AL15" s="99">
        <v>251.22537576697468</v>
      </c>
      <c r="AM15" s="99">
        <v>187.8954</v>
      </c>
      <c r="AN15" s="99">
        <v>53.527500000000003</v>
      </c>
      <c r="AO15" s="101">
        <v>3.3150000000000004</v>
      </c>
      <c r="AP15" s="99">
        <v>237.4975</v>
      </c>
      <c r="AQ15" s="99">
        <v>215.1875</v>
      </c>
      <c r="AR15" s="99">
        <v>146.66249999999999</v>
      </c>
      <c r="AS15" s="99">
        <v>10.3825</v>
      </c>
      <c r="AT15" s="99">
        <v>498.42250000000001</v>
      </c>
      <c r="AU15" s="99">
        <v>5.4149999999999991</v>
      </c>
      <c r="AV15" s="99">
        <v>11.74</v>
      </c>
      <c r="AW15" s="99">
        <v>6.73</v>
      </c>
      <c r="AX15" s="99">
        <v>25.355</v>
      </c>
      <c r="AY15" s="99">
        <v>55.67</v>
      </c>
      <c r="AZ15" s="99">
        <v>3.0150000000000001</v>
      </c>
      <c r="BA15" s="99">
        <v>1.17</v>
      </c>
      <c r="BB15" s="99">
        <v>14.9575</v>
      </c>
      <c r="BC15" s="99">
        <v>20.385000000000002</v>
      </c>
      <c r="BD15" s="99">
        <v>19.942500000000003</v>
      </c>
      <c r="BE15" s="99">
        <v>27.9025</v>
      </c>
      <c r="BF15" s="99">
        <v>91.62</v>
      </c>
      <c r="BG15" s="99">
        <v>18.02375</v>
      </c>
      <c r="BH15" s="99">
        <v>12.41</v>
      </c>
      <c r="BI15" s="99">
        <v>16.157499999999999</v>
      </c>
      <c r="BJ15" s="99">
        <v>3.21</v>
      </c>
      <c r="BK15" s="99">
        <v>74.442499999999995</v>
      </c>
      <c r="BL15" s="99">
        <v>10.865</v>
      </c>
      <c r="BM15" s="99">
        <v>10.6425</v>
      </c>
    </row>
    <row r="16" spans="1:65" x14ac:dyDescent="0.2">
      <c r="A16" s="13">
        <v>221820300</v>
      </c>
      <c r="B16" s="14" t="s">
        <v>203</v>
      </c>
      <c r="C16" s="14" t="s">
        <v>206</v>
      </c>
      <c r="D16" s="14" t="s">
        <v>207</v>
      </c>
      <c r="E16" s="99">
        <v>15.535</v>
      </c>
      <c r="F16" s="99">
        <v>5.9424999999999999</v>
      </c>
      <c r="G16" s="99">
        <v>4.68</v>
      </c>
      <c r="H16" s="99">
        <v>1.6325000000000001</v>
      </c>
      <c r="I16" s="99">
        <v>1.2324999999999999</v>
      </c>
      <c r="J16" s="99">
        <v>3.0625</v>
      </c>
      <c r="K16" s="99">
        <v>2.0674999999999999</v>
      </c>
      <c r="L16" s="99">
        <v>1.59</v>
      </c>
      <c r="M16" s="99">
        <v>4.4649999999999999</v>
      </c>
      <c r="N16" s="99">
        <v>4.7549999999999999</v>
      </c>
      <c r="O16" s="99">
        <v>0.77750000000000008</v>
      </c>
      <c r="P16" s="99">
        <v>2.2725</v>
      </c>
      <c r="Q16" s="99">
        <v>4.71</v>
      </c>
      <c r="R16" s="99">
        <v>3.9175</v>
      </c>
      <c r="S16" s="99">
        <v>5.6049999999999995</v>
      </c>
      <c r="T16" s="99">
        <v>2.6799999999999997</v>
      </c>
      <c r="U16" s="99">
        <v>4.9400000000000004</v>
      </c>
      <c r="V16" s="99">
        <v>1.47</v>
      </c>
      <c r="W16" s="99">
        <v>2.2124999999999999</v>
      </c>
      <c r="X16" s="99">
        <v>2.5524999999999998</v>
      </c>
      <c r="Y16" s="99">
        <v>17.89</v>
      </c>
      <c r="Z16" s="99">
        <v>7.2150000000000007</v>
      </c>
      <c r="AA16" s="99">
        <v>2.9975000000000005</v>
      </c>
      <c r="AB16" s="99">
        <v>1.33</v>
      </c>
      <c r="AC16" s="99">
        <v>4.0250000000000004</v>
      </c>
      <c r="AD16" s="99">
        <v>2.3875000000000002</v>
      </c>
      <c r="AE16" s="92">
        <v>1254.5274999999999</v>
      </c>
      <c r="AF16" s="92">
        <v>451770.75</v>
      </c>
      <c r="AG16" s="100">
        <v>3.0781250000000373</v>
      </c>
      <c r="AH16" s="92">
        <v>1444.0394559018216</v>
      </c>
      <c r="AI16" s="99" t="s">
        <v>869</v>
      </c>
      <c r="AJ16" s="99">
        <v>244.86995465250001</v>
      </c>
      <c r="AK16" s="99">
        <v>284.44363804878446</v>
      </c>
      <c r="AL16" s="99">
        <v>529.31359270128451</v>
      </c>
      <c r="AM16" s="99">
        <v>184.89540000000002</v>
      </c>
      <c r="AN16" s="99">
        <v>51.674999999999997</v>
      </c>
      <c r="AO16" s="101">
        <v>3.4507499999999998</v>
      </c>
      <c r="AP16" s="99">
        <v>261.14750000000004</v>
      </c>
      <c r="AQ16" s="99">
        <v>218.41749999999999</v>
      </c>
      <c r="AR16" s="99">
        <v>152.04499999999999</v>
      </c>
      <c r="AS16" s="99">
        <v>11.022499999999999</v>
      </c>
      <c r="AT16" s="99">
        <v>507.99999999999994</v>
      </c>
      <c r="AU16" s="99">
        <v>5.5900000000000007</v>
      </c>
      <c r="AV16" s="99">
        <v>12.24</v>
      </c>
      <c r="AW16" s="99">
        <v>7.4849999999999994</v>
      </c>
      <c r="AX16" s="99">
        <v>24.6</v>
      </c>
      <c r="AY16" s="99">
        <v>51.78</v>
      </c>
      <c r="AZ16" s="99">
        <v>2.5099999999999998</v>
      </c>
      <c r="BA16" s="99">
        <v>1.1375000000000002</v>
      </c>
      <c r="BB16" s="99">
        <v>18.75</v>
      </c>
      <c r="BC16" s="99">
        <v>22.74</v>
      </c>
      <c r="BD16" s="99">
        <v>19.2425</v>
      </c>
      <c r="BE16" s="99">
        <v>25.75</v>
      </c>
      <c r="BF16" s="99">
        <v>100</v>
      </c>
      <c r="BG16" s="99">
        <v>15.24</v>
      </c>
      <c r="BH16" s="99">
        <v>13.612500000000001</v>
      </c>
      <c r="BI16" s="99">
        <v>15.5</v>
      </c>
      <c r="BJ16" s="99">
        <v>2.8525</v>
      </c>
      <c r="BK16" s="99">
        <v>54.199999999999996</v>
      </c>
      <c r="BL16" s="99">
        <v>10.565000000000001</v>
      </c>
      <c r="BM16" s="99">
        <v>8.6449999999999996</v>
      </c>
    </row>
    <row r="17" spans="1:65" x14ac:dyDescent="0.2">
      <c r="A17" s="13">
        <v>227940400</v>
      </c>
      <c r="B17" s="14" t="s">
        <v>203</v>
      </c>
      <c r="C17" s="14" t="s">
        <v>208</v>
      </c>
      <c r="D17" s="14" t="s">
        <v>209</v>
      </c>
      <c r="E17" s="99">
        <v>15.6975</v>
      </c>
      <c r="F17" s="99">
        <v>5.3049999999999997</v>
      </c>
      <c r="G17" s="99">
        <v>5.2949999999999999</v>
      </c>
      <c r="H17" s="99">
        <v>1.9700000000000002</v>
      </c>
      <c r="I17" s="99">
        <v>1.6400000000000001</v>
      </c>
      <c r="J17" s="99">
        <v>3.3475000000000001</v>
      </c>
      <c r="K17" s="99">
        <v>2.4899999999999998</v>
      </c>
      <c r="L17" s="99">
        <v>1.2774999999999999</v>
      </c>
      <c r="M17" s="99">
        <v>4.8250000000000002</v>
      </c>
      <c r="N17" s="99">
        <v>3.8624999999999998</v>
      </c>
      <c r="O17" s="99">
        <v>0.97</v>
      </c>
      <c r="P17" s="99">
        <v>2.57</v>
      </c>
      <c r="Q17" s="99">
        <v>5.6074999999999999</v>
      </c>
      <c r="R17" s="99">
        <v>4.6075000000000008</v>
      </c>
      <c r="S17" s="99">
        <v>5.7525000000000004</v>
      </c>
      <c r="T17" s="99">
        <v>3.3474999999999997</v>
      </c>
      <c r="U17" s="99">
        <v>5.5549999999999997</v>
      </c>
      <c r="V17" s="99">
        <v>1.77</v>
      </c>
      <c r="W17" s="99">
        <v>2.4274999999999998</v>
      </c>
      <c r="X17" s="99">
        <v>2.7949999999999999</v>
      </c>
      <c r="Y17" s="99">
        <v>18.877499999999998</v>
      </c>
      <c r="Z17" s="99">
        <v>7.2824999999999998</v>
      </c>
      <c r="AA17" s="99">
        <v>3.6500000000000004</v>
      </c>
      <c r="AB17" s="99">
        <v>2.12</v>
      </c>
      <c r="AC17" s="99">
        <v>4.8374999999999995</v>
      </c>
      <c r="AD17" s="99">
        <v>2.8725000000000001</v>
      </c>
      <c r="AE17" s="92">
        <v>1561.04</v>
      </c>
      <c r="AF17" s="92">
        <v>612691.75</v>
      </c>
      <c r="AG17" s="100">
        <v>3.0641875000000858</v>
      </c>
      <c r="AH17" s="92">
        <v>1958.8811833233829</v>
      </c>
      <c r="AI17" s="99" t="s">
        <v>869</v>
      </c>
      <c r="AJ17" s="99">
        <v>109.16154616666667</v>
      </c>
      <c r="AK17" s="99">
        <v>168.12791666666666</v>
      </c>
      <c r="AL17" s="99">
        <v>277.28946283333335</v>
      </c>
      <c r="AM17" s="99">
        <v>195.09539999999998</v>
      </c>
      <c r="AN17" s="99">
        <v>59.74</v>
      </c>
      <c r="AO17" s="101">
        <v>3.2349999999999999</v>
      </c>
      <c r="AP17" s="99">
        <v>221.6875</v>
      </c>
      <c r="AQ17" s="99">
        <v>227.16749999999999</v>
      </c>
      <c r="AR17" s="99">
        <v>157.83250000000001</v>
      </c>
      <c r="AS17" s="99">
        <v>11.75</v>
      </c>
      <c r="AT17" s="99">
        <v>464.29999999999995</v>
      </c>
      <c r="AU17" s="99">
        <v>5.49</v>
      </c>
      <c r="AV17" s="99">
        <v>11.99</v>
      </c>
      <c r="AW17" s="99">
        <v>3.41</v>
      </c>
      <c r="AX17" s="99">
        <v>22.0625</v>
      </c>
      <c r="AY17" s="99">
        <v>46.04</v>
      </c>
      <c r="AZ17" s="99">
        <v>3.3525</v>
      </c>
      <c r="BA17" s="99">
        <v>1.2849999999999999</v>
      </c>
      <c r="BB17" s="99">
        <v>15.2</v>
      </c>
      <c r="BC17" s="99">
        <v>50</v>
      </c>
      <c r="BD17" s="99">
        <v>34.3125</v>
      </c>
      <c r="BE17" s="99">
        <v>45</v>
      </c>
      <c r="BF17" s="99">
        <v>55</v>
      </c>
      <c r="BG17" s="99">
        <v>10.932291666666666</v>
      </c>
      <c r="BH17" s="99">
        <v>12.25</v>
      </c>
      <c r="BI17" s="99">
        <v>13.4725</v>
      </c>
      <c r="BJ17" s="99">
        <v>3.1775000000000002</v>
      </c>
      <c r="BK17" s="99">
        <v>65.195000000000007</v>
      </c>
      <c r="BL17" s="99">
        <v>10.1175</v>
      </c>
      <c r="BM17" s="99">
        <v>11.64</v>
      </c>
    </row>
    <row r="18" spans="1:65" x14ac:dyDescent="0.2">
      <c r="A18" s="13">
        <v>288888550</v>
      </c>
      <c r="B18" s="14" t="s">
        <v>203</v>
      </c>
      <c r="C18" s="14" t="s">
        <v>825</v>
      </c>
      <c r="D18" s="14" t="s">
        <v>826</v>
      </c>
      <c r="E18" s="99">
        <v>16.949048504228628</v>
      </c>
      <c r="F18" s="99">
        <v>5.9298393200164554</v>
      </c>
      <c r="G18" s="99">
        <v>5.8195586759492315</v>
      </c>
      <c r="H18" s="99">
        <v>2.8204684241887517</v>
      </c>
      <c r="I18" s="99">
        <v>1.6132121628185767</v>
      </c>
      <c r="J18" s="99">
        <v>2.6481196144955885</v>
      </c>
      <c r="K18" s="99">
        <v>2.5571189745256784</v>
      </c>
      <c r="L18" s="99">
        <v>1.8475837560402555</v>
      </c>
      <c r="M18" s="99">
        <v>5.7414451516374028</v>
      </c>
      <c r="N18" s="99">
        <v>4.1010595981230527</v>
      </c>
      <c r="O18" s="99">
        <v>1.2073573056353797</v>
      </c>
      <c r="P18" s="99">
        <v>2.7403094560609413</v>
      </c>
      <c r="Q18" s="99">
        <v>5.0947047526919844</v>
      </c>
      <c r="R18" s="99">
        <v>4.3088665864230125</v>
      </c>
      <c r="S18" s="99">
        <v>6.1074590894953191</v>
      </c>
      <c r="T18" s="99">
        <v>3.852300520181529</v>
      </c>
      <c r="U18" s="99">
        <v>5.2830057795360119</v>
      </c>
      <c r="V18" s="99">
        <v>1.8150987317200866</v>
      </c>
      <c r="W18" s="99">
        <v>2.4094293309800863</v>
      </c>
      <c r="X18" s="99">
        <v>3.5472886061803752</v>
      </c>
      <c r="Y18" s="99">
        <v>19.61227302347649</v>
      </c>
      <c r="Z18" s="99">
        <v>7.6577002256868258</v>
      </c>
      <c r="AA18" s="99">
        <v>4.108233587522073</v>
      </c>
      <c r="AB18" s="99">
        <v>1.6011217270163878</v>
      </c>
      <c r="AC18" s="99">
        <v>3.7229936698978192</v>
      </c>
      <c r="AD18" s="99">
        <v>3.0958765946961218</v>
      </c>
      <c r="AE18" s="92">
        <v>1365.0938367038993</v>
      </c>
      <c r="AF18" s="92">
        <v>516576.65097612777</v>
      </c>
      <c r="AG18" s="100">
        <v>3.1518165876421529</v>
      </c>
      <c r="AH18" s="92">
        <v>1669.4571495048108</v>
      </c>
      <c r="AI18" s="99" t="s">
        <v>869</v>
      </c>
      <c r="AJ18" s="99">
        <v>83.762302913846213</v>
      </c>
      <c r="AK18" s="99">
        <v>173.91856566275047</v>
      </c>
      <c r="AL18" s="99">
        <v>257.68086857659671</v>
      </c>
      <c r="AM18" s="99">
        <v>194.78792740400533</v>
      </c>
      <c r="AN18" s="99">
        <v>40.71354937625081</v>
      </c>
      <c r="AO18" s="101">
        <v>3.1814330118597471</v>
      </c>
      <c r="AP18" s="99">
        <v>202.55986329427196</v>
      </c>
      <c r="AQ18" s="99">
        <v>232.70419112980179</v>
      </c>
      <c r="AR18" s="99">
        <v>167.15277653556979</v>
      </c>
      <c r="AS18" s="99">
        <v>11.669650007737758</v>
      </c>
      <c r="AT18" s="99">
        <v>477.41981784765505</v>
      </c>
      <c r="AU18" s="99">
        <v>5.8686981565272589</v>
      </c>
      <c r="AV18" s="99">
        <v>11.971086333602202</v>
      </c>
      <c r="AW18" s="99">
        <v>7.1939873403119865</v>
      </c>
      <c r="AX18" s="99">
        <v>21.381178687369367</v>
      </c>
      <c r="AY18" s="99">
        <v>44.329822497214963</v>
      </c>
      <c r="AZ18" s="99">
        <v>2.9700038230887142</v>
      </c>
      <c r="BA18" s="99">
        <v>1.2573252646545992</v>
      </c>
      <c r="BB18" s="99">
        <v>13.231794541317214</v>
      </c>
      <c r="BC18" s="99">
        <v>36.3242933074783</v>
      </c>
      <c r="BD18" s="99">
        <v>24.679215730989995</v>
      </c>
      <c r="BE18" s="99">
        <v>47.557336759159043</v>
      </c>
      <c r="BF18" s="99">
        <v>98.821272823245451</v>
      </c>
      <c r="BG18" s="99">
        <v>9.7949846880503593</v>
      </c>
      <c r="BH18" s="99">
        <v>7.9715716063011817</v>
      </c>
      <c r="BI18" s="99">
        <v>10.080114520392488</v>
      </c>
      <c r="BJ18" s="99">
        <v>2.2767803968046012</v>
      </c>
      <c r="BK18" s="99">
        <v>76.317353458797555</v>
      </c>
      <c r="BL18" s="99">
        <v>12.035821207396921</v>
      </c>
      <c r="BM18" s="99">
        <v>16.093154019896343</v>
      </c>
    </row>
    <row r="19" spans="1:65" x14ac:dyDescent="0.2">
      <c r="A19" s="13">
        <v>422380300</v>
      </c>
      <c r="B19" s="14" t="s">
        <v>210</v>
      </c>
      <c r="C19" s="14" t="s">
        <v>211</v>
      </c>
      <c r="D19" s="14" t="s">
        <v>212</v>
      </c>
      <c r="E19" s="99">
        <v>12.745000000000001</v>
      </c>
      <c r="F19" s="99">
        <v>4.72</v>
      </c>
      <c r="G19" s="99">
        <v>4.4924999999999997</v>
      </c>
      <c r="H19" s="99">
        <v>1.575</v>
      </c>
      <c r="I19" s="99">
        <v>1.3075000000000001</v>
      </c>
      <c r="J19" s="99">
        <v>1.73</v>
      </c>
      <c r="K19" s="99">
        <v>2.1750000000000003</v>
      </c>
      <c r="L19" s="99">
        <v>1.2549999999999999</v>
      </c>
      <c r="M19" s="99">
        <v>4.4474999999999998</v>
      </c>
      <c r="N19" s="99">
        <v>3.6774999999999998</v>
      </c>
      <c r="O19" s="99">
        <v>0.625</v>
      </c>
      <c r="P19" s="99">
        <v>1.23</v>
      </c>
      <c r="Q19" s="99">
        <v>4.33</v>
      </c>
      <c r="R19" s="99">
        <v>4.0925000000000002</v>
      </c>
      <c r="S19" s="99">
        <v>5.1724999999999994</v>
      </c>
      <c r="T19" s="99">
        <v>3.0175000000000001</v>
      </c>
      <c r="U19" s="99">
        <v>4.6150000000000002</v>
      </c>
      <c r="V19" s="99">
        <v>1.42</v>
      </c>
      <c r="W19" s="99">
        <v>2.1724999999999999</v>
      </c>
      <c r="X19" s="99">
        <v>2.2975000000000003</v>
      </c>
      <c r="Y19" s="99">
        <v>17.9375</v>
      </c>
      <c r="Z19" s="99">
        <v>5.8525000000000009</v>
      </c>
      <c r="AA19" s="99">
        <v>2.9824999999999999</v>
      </c>
      <c r="AB19" s="99">
        <v>1.8475000000000001</v>
      </c>
      <c r="AC19" s="99">
        <v>3.2449999999999997</v>
      </c>
      <c r="AD19" s="99">
        <v>2.0524999999999998</v>
      </c>
      <c r="AE19" s="92">
        <v>1605.1875</v>
      </c>
      <c r="AF19" s="92">
        <v>521353.5</v>
      </c>
      <c r="AG19" s="100">
        <v>3.1537500000001808</v>
      </c>
      <c r="AH19" s="92">
        <v>1685.0587661666762</v>
      </c>
      <c r="AI19" s="99" t="s">
        <v>869</v>
      </c>
      <c r="AJ19" s="99">
        <v>86.891106121874998</v>
      </c>
      <c r="AK19" s="99">
        <v>66.475397179089668</v>
      </c>
      <c r="AL19" s="99">
        <v>153.36650330096467</v>
      </c>
      <c r="AM19" s="99">
        <v>182.95965000000001</v>
      </c>
      <c r="AN19" s="99">
        <v>55.697500000000005</v>
      </c>
      <c r="AO19" s="101">
        <v>3.0550000000000002</v>
      </c>
      <c r="AP19" s="99">
        <v>133.33250000000001</v>
      </c>
      <c r="AQ19" s="99">
        <v>129.50749999999999</v>
      </c>
      <c r="AR19" s="99">
        <v>113.7625</v>
      </c>
      <c r="AS19" s="99">
        <v>10.2925</v>
      </c>
      <c r="AT19" s="99">
        <v>492.73500000000001</v>
      </c>
      <c r="AU19" s="99">
        <v>6.1025000000000009</v>
      </c>
      <c r="AV19" s="99">
        <v>12.5275</v>
      </c>
      <c r="AW19" s="99">
        <v>4.6125000000000007</v>
      </c>
      <c r="AX19" s="99">
        <v>21.967500000000001</v>
      </c>
      <c r="AY19" s="99">
        <v>48.75</v>
      </c>
      <c r="AZ19" s="99">
        <v>2.0100000000000002</v>
      </c>
      <c r="BA19" s="99">
        <v>1.0325000000000002</v>
      </c>
      <c r="BB19" s="99">
        <v>15</v>
      </c>
      <c r="BC19" s="99">
        <v>48.875</v>
      </c>
      <c r="BD19" s="99">
        <v>27.497499999999999</v>
      </c>
      <c r="BE19" s="99">
        <v>43.980000000000004</v>
      </c>
      <c r="BF19" s="99">
        <v>86.844999999999999</v>
      </c>
      <c r="BG19" s="99">
        <v>8.3308333333333344</v>
      </c>
      <c r="BH19" s="99">
        <v>10.6675</v>
      </c>
      <c r="BI19" s="99">
        <v>18.344999999999999</v>
      </c>
      <c r="BJ19" s="99">
        <v>2.19</v>
      </c>
      <c r="BK19" s="99">
        <v>62.375</v>
      </c>
      <c r="BL19" s="99">
        <v>9.9250000000000007</v>
      </c>
      <c r="BM19" s="99">
        <v>7.87</v>
      </c>
    </row>
    <row r="20" spans="1:65" x14ac:dyDescent="0.2">
      <c r="A20" s="13">
        <v>429420150</v>
      </c>
      <c r="B20" s="14" t="s">
        <v>210</v>
      </c>
      <c r="C20" s="14" t="s">
        <v>213</v>
      </c>
      <c r="D20" s="14" t="s">
        <v>214</v>
      </c>
      <c r="E20" s="99">
        <v>12.327499999999999</v>
      </c>
      <c r="F20" s="99">
        <v>4.05</v>
      </c>
      <c r="G20" s="99">
        <v>4.2675000000000001</v>
      </c>
      <c r="H20" s="99">
        <v>1.1225000000000001</v>
      </c>
      <c r="I20" s="99">
        <v>0.97</v>
      </c>
      <c r="J20" s="99">
        <v>1.8149999999999999</v>
      </c>
      <c r="K20" s="99">
        <v>1.7175</v>
      </c>
      <c r="L20" s="99">
        <v>1.2124999999999999</v>
      </c>
      <c r="M20" s="99">
        <v>4.3175000000000008</v>
      </c>
      <c r="N20" s="99">
        <v>2.3825000000000003</v>
      </c>
      <c r="O20" s="99">
        <v>0.47749999999999998</v>
      </c>
      <c r="P20" s="99">
        <v>1.2850000000000001</v>
      </c>
      <c r="Q20" s="99">
        <v>3.91</v>
      </c>
      <c r="R20" s="99">
        <v>3.31</v>
      </c>
      <c r="S20" s="99">
        <v>4.2974999999999994</v>
      </c>
      <c r="T20" s="99">
        <v>2.3275000000000001</v>
      </c>
      <c r="U20" s="99">
        <v>4.3225000000000007</v>
      </c>
      <c r="V20" s="99">
        <v>1.1400000000000001</v>
      </c>
      <c r="W20" s="99">
        <v>1.9725000000000001</v>
      </c>
      <c r="X20" s="99">
        <v>1.7375</v>
      </c>
      <c r="Y20" s="99">
        <v>16.475000000000001</v>
      </c>
      <c r="Z20" s="99">
        <v>5.2174999999999994</v>
      </c>
      <c r="AA20" s="99">
        <v>2.5950000000000002</v>
      </c>
      <c r="AB20" s="99">
        <v>1.0950000000000002</v>
      </c>
      <c r="AC20" s="99">
        <v>2.8275000000000001</v>
      </c>
      <c r="AD20" s="99">
        <v>1.6800000000000002</v>
      </c>
      <c r="AE20" s="92">
        <v>939.8</v>
      </c>
      <c r="AF20" s="92">
        <v>446400</v>
      </c>
      <c r="AG20" s="100">
        <v>3.0120833333333668</v>
      </c>
      <c r="AH20" s="92">
        <v>1415.1697710975554</v>
      </c>
      <c r="AI20" s="99" t="s">
        <v>869</v>
      </c>
      <c r="AJ20" s="99">
        <v>72.825555187500001</v>
      </c>
      <c r="AK20" s="99">
        <v>66.3801113262531</v>
      </c>
      <c r="AL20" s="99">
        <v>139.2056665137531</v>
      </c>
      <c r="AM20" s="99">
        <v>180.58814999999998</v>
      </c>
      <c r="AN20" s="99">
        <v>52.232500000000002</v>
      </c>
      <c r="AO20" s="101">
        <v>2.681</v>
      </c>
      <c r="AP20" s="99">
        <v>85.625</v>
      </c>
      <c r="AQ20" s="99">
        <v>98.957499999999996</v>
      </c>
      <c r="AR20" s="99">
        <v>95.167500000000004</v>
      </c>
      <c r="AS20" s="99">
        <v>9.5075000000000003</v>
      </c>
      <c r="AT20" s="99">
        <v>458.20750000000004</v>
      </c>
      <c r="AU20" s="99">
        <v>3.9725000000000001</v>
      </c>
      <c r="AV20" s="99">
        <v>9.9375</v>
      </c>
      <c r="AW20" s="99">
        <v>4.3650000000000002</v>
      </c>
      <c r="AX20" s="99">
        <v>17.71</v>
      </c>
      <c r="AY20" s="99">
        <v>27.557500000000001</v>
      </c>
      <c r="AZ20" s="99">
        <v>1.9924999999999999</v>
      </c>
      <c r="BA20" s="99">
        <v>1.0625</v>
      </c>
      <c r="BB20" s="99">
        <v>15</v>
      </c>
      <c r="BC20" s="99">
        <v>22.869999999999997</v>
      </c>
      <c r="BD20" s="99">
        <v>20.102499999999999</v>
      </c>
      <c r="BE20" s="99">
        <v>21.81</v>
      </c>
      <c r="BF20" s="99">
        <v>61.667500000000004</v>
      </c>
      <c r="BG20" s="99">
        <v>4.333333333333333</v>
      </c>
      <c r="BH20" s="99">
        <v>9.5675000000000008</v>
      </c>
      <c r="BI20" s="99">
        <v>7.1875</v>
      </c>
      <c r="BJ20" s="99">
        <v>2.3050000000000002</v>
      </c>
      <c r="BK20" s="99">
        <v>66.9375</v>
      </c>
      <c r="BL20" s="99">
        <v>9.4649999999999999</v>
      </c>
      <c r="BM20" s="99">
        <v>6.5724999999999998</v>
      </c>
    </row>
    <row r="21" spans="1:65" x14ac:dyDescent="0.2">
      <c r="A21" s="13">
        <v>429420400</v>
      </c>
      <c r="B21" s="14" t="s">
        <v>210</v>
      </c>
      <c r="C21" s="14" t="s">
        <v>213</v>
      </c>
      <c r="D21" s="14" t="s">
        <v>215</v>
      </c>
      <c r="E21" s="99">
        <v>14.920061473318176</v>
      </c>
      <c r="F21" s="99">
        <v>5.6346062317173295</v>
      </c>
      <c r="G21" s="99">
        <v>4.5158889018541926</v>
      </c>
      <c r="H21" s="99">
        <v>1.438533281437822</v>
      </c>
      <c r="I21" s="99">
        <v>1.5537103366367713</v>
      </c>
      <c r="J21" s="99">
        <v>1.8686998326428657</v>
      </c>
      <c r="K21" s="99">
        <v>2.3300947242488217</v>
      </c>
      <c r="L21" s="99">
        <v>1.5425316377824905</v>
      </c>
      <c r="M21" s="99">
        <v>5.6721542314422422</v>
      </c>
      <c r="N21" s="99">
        <v>4.3324374442646052</v>
      </c>
      <c r="O21" s="99">
        <v>0.59242358529104011</v>
      </c>
      <c r="P21" s="99">
        <v>1.0007003672216161</v>
      </c>
      <c r="Q21" s="99">
        <v>4.6219905270299906</v>
      </c>
      <c r="R21" s="99">
        <v>4.3410189230519958</v>
      </c>
      <c r="S21" s="99">
        <v>5.5831787209510697</v>
      </c>
      <c r="T21" s="99">
        <v>3.9395700752481297</v>
      </c>
      <c r="U21" s="99">
        <v>4.9482032819375004</v>
      </c>
      <c r="V21" s="99">
        <v>1.6218359954134134</v>
      </c>
      <c r="W21" s="99">
        <v>1.9470473466491267</v>
      </c>
      <c r="X21" s="99">
        <v>2.2157260345238741</v>
      </c>
      <c r="Y21" s="99">
        <v>20.257414596077673</v>
      </c>
      <c r="Z21" s="99">
        <v>5.414957796975127</v>
      </c>
      <c r="AA21" s="99">
        <v>3.2456601044142763</v>
      </c>
      <c r="AB21" s="99">
        <v>1.757451270046728</v>
      </c>
      <c r="AC21" s="99">
        <v>3.7925881787065716</v>
      </c>
      <c r="AD21" s="99">
        <v>2.273680717295143</v>
      </c>
      <c r="AE21" s="92">
        <v>1200.2750129410597</v>
      </c>
      <c r="AF21" s="92">
        <v>916766.90809552581</v>
      </c>
      <c r="AG21" s="100">
        <v>3.1642555445154024</v>
      </c>
      <c r="AH21" s="92">
        <v>2967.21468713692</v>
      </c>
      <c r="AI21" s="99">
        <v>145.78449706203594</v>
      </c>
      <c r="AJ21" s="99" t="s">
        <v>869</v>
      </c>
      <c r="AK21" s="99" t="s">
        <v>869</v>
      </c>
      <c r="AL21" s="99">
        <v>145.78449706203594</v>
      </c>
      <c r="AM21" s="99">
        <v>181.37917247389998</v>
      </c>
      <c r="AN21" s="99">
        <v>24.092534950596036</v>
      </c>
      <c r="AO21" s="101">
        <v>3.1032404673861098</v>
      </c>
      <c r="AP21" s="99">
        <v>97.922435677285861</v>
      </c>
      <c r="AQ21" s="99">
        <v>98.272696867642182</v>
      </c>
      <c r="AR21" s="99">
        <v>108.44339283093601</v>
      </c>
      <c r="AS21" s="99">
        <v>10.885572596829398</v>
      </c>
      <c r="AT21" s="99">
        <v>488.40542128658285</v>
      </c>
      <c r="AU21" s="99">
        <v>6.7923836365964565</v>
      </c>
      <c r="AV21" s="99">
        <v>11.558091570783807</v>
      </c>
      <c r="AW21" s="99">
        <v>4.2255973971819083</v>
      </c>
      <c r="AX21" s="99">
        <v>16.917317589098452</v>
      </c>
      <c r="AY21" s="99">
        <v>41.074792778480585</v>
      </c>
      <c r="AZ21" s="99">
        <v>2.7635004749405256</v>
      </c>
      <c r="BA21" s="99">
        <v>1.2283411301754872</v>
      </c>
      <c r="BB21" s="99">
        <v>13.798707612512109</v>
      </c>
      <c r="BC21" s="99">
        <v>55.790805059779679</v>
      </c>
      <c r="BD21" s="99">
        <v>39.191462604024643</v>
      </c>
      <c r="BE21" s="99">
        <v>41.502862373546968</v>
      </c>
      <c r="BF21" s="99">
        <v>76.647534396271624</v>
      </c>
      <c r="BG21" s="99">
        <v>7.4125493237107518</v>
      </c>
      <c r="BH21" s="99">
        <v>9.6628916584684283</v>
      </c>
      <c r="BI21" s="99">
        <v>16.897835023227927</v>
      </c>
      <c r="BJ21" s="99">
        <v>6.6218845715397894</v>
      </c>
      <c r="BK21" s="99">
        <v>62.0186753945571</v>
      </c>
      <c r="BL21" s="99">
        <v>11.75659913078605</v>
      </c>
      <c r="BM21" s="99">
        <v>9.8347431070503237</v>
      </c>
    </row>
    <row r="22" spans="1:65" x14ac:dyDescent="0.2">
      <c r="A22" s="13">
        <v>438060600</v>
      </c>
      <c r="B22" s="14" t="s">
        <v>210</v>
      </c>
      <c r="C22" s="14" t="s">
        <v>216</v>
      </c>
      <c r="D22" s="14" t="s">
        <v>217</v>
      </c>
      <c r="E22" s="99">
        <v>14.57</v>
      </c>
      <c r="F22" s="99">
        <v>4.7424999999999997</v>
      </c>
      <c r="G22" s="99">
        <v>4.2324999999999999</v>
      </c>
      <c r="H22" s="99">
        <v>1.6550000000000002</v>
      </c>
      <c r="I22" s="99">
        <v>1.165</v>
      </c>
      <c r="J22" s="99">
        <v>1.7750000000000001</v>
      </c>
      <c r="K22" s="99">
        <v>1.855</v>
      </c>
      <c r="L22" s="99">
        <v>1.0450000000000002</v>
      </c>
      <c r="M22" s="99">
        <v>4.2725000000000009</v>
      </c>
      <c r="N22" s="99">
        <v>3.2800000000000002</v>
      </c>
      <c r="O22" s="99">
        <v>0.55249999999999999</v>
      </c>
      <c r="P22" s="99">
        <v>1.5</v>
      </c>
      <c r="Q22" s="99">
        <v>3.605</v>
      </c>
      <c r="R22" s="99">
        <v>3.8</v>
      </c>
      <c r="S22" s="99">
        <v>4.75</v>
      </c>
      <c r="T22" s="99">
        <v>2.4725000000000001</v>
      </c>
      <c r="U22" s="99">
        <v>3.8174999999999999</v>
      </c>
      <c r="V22" s="99">
        <v>1.24</v>
      </c>
      <c r="W22" s="99">
        <v>1.99</v>
      </c>
      <c r="X22" s="99">
        <v>1.68</v>
      </c>
      <c r="Y22" s="99">
        <v>17.66</v>
      </c>
      <c r="Z22" s="99">
        <v>5.1100000000000003</v>
      </c>
      <c r="AA22" s="99">
        <v>2.4375</v>
      </c>
      <c r="AB22" s="99">
        <v>1.1875</v>
      </c>
      <c r="AC22" s="99">
        <v>3.3</v>
      </c>
      <c r="AD22" s="99">
        <v>1.8375000000000001</v>
      </c>
      <c r="AE22" s="92">
        <v>1805.15</v>
      </c>
      <c r="AF22" s="92">
        <v>402195</v>
      </c>
      <c r="AG22" s="100">
        <v>3.4100000000002839</v>
      </c>
      <c r="AH22" s="92">
        <v>1344.8589557509947</v>
      </c>
      <c r="AI22" s="99">
        <v>189.90713968024667</v>
      </c>
      <c r="AJ22" s="99" t="s">
        <v>869</v>
      </c>
      <c r="AK22" s="99" t="s">
        <v>869</v>
      </c>
      <c r="AL22" s="99">
        <v>189.90713968024667</v>
      </c>
      <c r="AM22" s="99">
        <v>181.93815000000001</v>
      </c>
      <c r="AN22" s="99">
        <v>51.3675</v>
      </c>
      <c r="AO22" s="101">
        <v>3.0582500000000001</v>
      </c>
      <c r="AP22" s="99">
        <v>118.28999999999999</v>
      </c>
      <c r="AQ22" s="99">
        <v>99</v>
      </c>
      <c r="AR22" s="99">
        <v>93.75</v>
      </c>
      <c r="AS22" s="99">
        <v>10.760000000000002</v>
      </c>
      <c r="AT22" s="99">
        <v>469.81</v>
      </c>
      <c r="AU22" s="99">
        <v>4.5649999999999995</v>
      </c>
      <c r="AV22" s="99">
        <v>11.045</v>
      </c>
      <c r="AW22" s="99">
        <v>4.2175000000000002</v>
      </c>
      <c r="AX22" s="99">
        <v>16.5</v>
      </c>
      <c r="AY22" s="99">
        <v>43.75</v>
      </c>
      <c r="AZ22" s="99">
        <v>2</v>
      </c>
      <c r="BA22" s="99">
        <v>0.94</v>
      </c>
      <c r="BB22" s="99">
        <v>12.384999999999998</v>
      </c>
      <c r="BC22" s="99">
        <v>23.505000000000003</v>
      </c>
      <c r="BD22" s="99">
        <v>18.600000000000001</v>
      </c>
      <c r="BE22" s="99">
        <v>25.09</v>
      </c>
      <c r="BF22" s="99">
        <v>84.740000000000009</v>
      </c>
      <c r="BG22" s="99">
        <v>9.74</v>
      </c>
      <c r="BH22" s="99">
        <v>9.2175000000000011</v>
      </c>
      <c r="BI22" s="99">
        <v>18.375</v>
      </c>
      <c r="BJ22" s="99">
        <v>2.2949999999999999</v>
      </c>
      <c r="BK22" s="99">
        <v>58.674999999999997</v>
      </c>
      <c r="BL22" s="99">
        <v>9.8625000000000007</v>
      </c>
      <c r="BM22" s="99">
        <v>7.61</v>
      </c>
    </row>
    <row r="23" spans="1:65" x14ac:dyDescent="0.2">
      <c r="A23" s="13">
        <v>438060750</v>
      </c>
      <c r="B23" s="14" t="s">
        <v>210</v>
      </c>
      <c r="C23" s="14" t="s">
        <v>216</v>
      </c>
      <c r="D23" s="14" t="s">
        <v>218</v>
      </c>
      <c r="E23" s="99">
        <v>11.094999999999999</v>
      </c>
      <c r="F23" s="99">
        <v>3.9400000000000004</v>
      </c>
      <c r="G23" s="99">
        <v>3.9375</v>
      </c>
      <c r="H23" s="99">
        <v>1.26</v>
      </c>
      <c r="I23" s="99">
        <v>1.125</v>
      </c>
      <c r="J23" s="99">
        <v>1.6775</v>
      </c>
      <c r="K23" s="99">
        <v>1.5349999999999997</v>
      </c>
      <c r="L23" s="99">
        <v>0.96250000000000002</v>
      </c>
      <c r="M23" s="99">
        <v>4.2474999999999996</v>
      </c>
      <c r="N23" s="99">
        <v>2.3324999999999996</v>
      </c>
      <c r="O23" s="99">
        <v>0.52249999999999996</v>
      </c>
      <c r="P23" s="99">
        <v>1.145</v>
      </c>
      <c r="Q23" s="99">
        <v>3.4</v>
      </c>
      <c r="R23" s="99">
        <v>3.2149999999999999</v>
      </c>
      <c r="S23" s="99">
        <v>4.9050000000000002</v>
      </c>
      <c r="T23" s="99">
        <v>2.4424999999999999</v>
      </c>
      <c r="U23" s="99">
        <v>4.46</v>
      </c>
      <c r="V23" s="99">
        <v>1.2925</v>
      </c>
      <c r="W23" s="99">
        <v>2.0650000000000004</v>
      </c>
      <c r="X23" s="99">
        <v>1.94</v>
      </c>
      <c r="Y23" s="99">
        <v>16.95</v>
      </c>
      <c r="Z23" s="99">
        <v>4.3125</v>
      </c>
      <c r="AA23" s="99">
        <v>2.4550000000000001</v>
      </c>
      <c r="AB23" s="99">
        <v>1.3125</v>
      </c>
      <c r="AC23" s="99">
        <v>2.3200000000000003</v>
      </c>
      <c r="AD23" s="99">
        <v>1.3975</v>
      </c>
      <c r="AE23" s="92">
        <v>1440.085</v>
      </c>
      <c r="AF23" s="92">
        <v>356031.75</v>
      </c>
      <c r="AG23" s="100">
        <v>2.8181249999999949</v>
      </c>
      <c r="AH23" s="92">
        <v>1101.5109940321615</v>
      </c>
      <c r="AI23" s="99" t="s">
        <v>869</v>
      </c>
      <c r="AJ23" s="99">
        <v>207.26622186558578</v>
      </c>
      <c r="AK23" s="99">
        <v>59.039985709281169</v>
      </c>
      <c r="AL23" s="99">
        <v>266.30620757486696</v>
      </c>
      <c r="AM23" s="99">
        <v>181.93815000000001</v>
      </c>
      <c r="AN23" s="99">
        <v>38.495000000000005</v>
      </c>
      <c r="AO23" s="101">
        <v>2.9450000000000003</v>
      </c>
      <c r="AP23" s="99">
        <v>72.832499999999996</v>
      </c>
      <c r="AQ23" s="99">
        <v>82.710000000000008</v>
      </c>
      <c r="AR23" s="99">
        <v>80.375</v>
      </c>
      <c r="AS23" s="99">
        <v>10.3675</v>
      </c>
      <c r="AT23" s="99">
        <v>471.0675</v>
      </c>
      <c r="AU23" s="99">
        <v>4.8024999999999993</v>
      </c>
      <c r="AV23" s="99">
        <v>11.865</v>
      </c>
      <c r="AW23" s="99">
        <v>4.4700000000000006</v>
      </c>
      <c r="AX23" s="99">
        <v>19.0825</v>
      </c>
      <c r="AY23" s="99">
        <v>25.242499999999996</v>
      </c>
      <c r="AZ23" s="99">
        <v>1.62</v>
      </c>
      <c r="BA23" s="99">
        <v>1.0024999999999999</v>
      </c>
      <c r="BB23" s="99">
        <v>8.9849999999999994</v>
      </c>
      <c r="BC23" s="99">
        <v>17.182500000000001</v>
      </c>
      <c r="BD23" s="99">
        <v>19.147500000000001</v>
      </c>
      <c r="BE23" s="99">
        <v>23.445</v>
      </c>
      <c r="BF23" s="99">
        <v>81.585000000000008</v>
      </c>
      <c r="BG23" s="99">
        <v>11.053125</v>
      </c>
      <c r="BH23" s="99">
        <v>11.107500000000002</v>
      </c>
      <c r="BI23" s="99">
        <v>14.375</v>
      </c>
      <c r="BJ23" s="99">
        <v>2.1825000000000001</v>
      </c>
      <c r="BK23" s="99">
        <v>49.232500000000002</v>
      </c>
      <c r="BL23" s="99">
        <v>9.6225000000000005</v>
      </c>
      <c r="BM23" s="99">
        <v>5.8250000000000002</v>
      </c>
    </row>
    <row r="24" spans="1:65" x14ac:dyDescent="0.2">
      <c r="A24" s="13">
        <v>439150650</v>
      </c>
      <c r="B24" s="14" t="s">
        <v>210</v>
      </c>
      <c r="C24" s="14" t="s">
        <v>219</v>
      </c>
      <c r="D24" s="14" t="s">
        <v>220</v>
      </c>
      <c r="E24" s="99">
        <v>13.319243882751604</v>
      </c>
      <c r="F24" s="99">
        <v>4.8478264294633053</v>
      </c>
      <c r="G24" s="99">
        <v>4.4396249925506712</v>
      </c>
      <c r="H24" s="99">
        <v>1.5938220669814933</v>
      </c>
      <c r="I24" s="99">
        <v>1.1519707678469788</v>
      </c>
      <c r="J24" s="99">
        <v>1.9103779076317333</v>
      </c>
      <c r="K24" s="99">
        <v>1.7875734897711038</v>
      </c>
      <c r="L24" s="99">
        <v>0.9367933472783434</v>
      </c>
      <c r="M24" s="99">
        <v>4.608403616491854</v>
      </c>
      <c r="N24" s="99">
        <v>2.6062148413220765</v>
      </c>
      <c r="O24" s="99">
        <v>0.59406754970537656</v>
      </c>
      <c r="P24" s="99">
        <v>1.413175014274769</v>
      </c>
      <c r="Q24" s="99">
        <v>3.8532353006693194</v>
      </c>
      <c r="R24" s="99">
        <v>3.957939390260389</v>
      </c>
      <c r="S24" s="99">
        <v>5.0990292622929108</v>
      </c>
      <c r="T24" s="99">
        <v>2.8064028040585116</v>
      </c>
      <c r="U24" s="99">
        <v>4.5953388648420717</v>
      </c>
      <c r="V24" s="99">
        <v>1.224321527658045</v>
      </c>
      <c r="W24" s="99">
        <v>1.9361069639914488</v>
      </c>
      <c r="X24" s="99">
        <v>1.7508755953574902</v>
      </c>
      <c r="Y24" s="99">
        <v>16.170055966205368</v>
      </c>
      <c r="Z24" s="99">
        <v>5.020470441144214</v>
      </c>
      <c r="AA24" s="99">
        <v>2.8120271057227115</v>
      </c>
      <c r="AB24" s="99">
        <v>1.3318528781467873</v>
      </c>
      <c r="AC24" s="99">
        <v>3.1418628162795614</v>
      </c>
      <c r="AD24" s="99">
        <v>2.0553553114235683</v>
      </c>
      <c r="AE24" s="92">
        <v>1576.588726439229</v>
      </c>
      <c r="AF24" s="92">
        <v>543313.61149256432</v>
      </c>
      <c r="AG24" s="100">
        <v>3.1452628265613161</v>
      </c>
      <c r="AH24" s="92">
        <v>1753.5140374065838</v>
      </c>
      <c r="AI24" s="99" t="s">
        <v>869</v>
      </c>
      <c r="AJ24" s="99">
        <v>87.163067571323623</v>
      </c>
      <c r="AK24" s="99">
        <v>69.030432674937302</v>
      </c>
      <c r="AL24" s="99">
        <v>156.19350024626092</v>
      </c>
      <c r="AM24" s="99">
        <v>182.28179659077449</v>
      </c>
      <c r="AN24" s="99">
        <v>50.759813789471174</v>
      </c>
      <c r="AO24" s="101">
        <v>2.9360837962962427</v>
      </c>
      <c r="AP24" s="99">
        <v>107.56698394669316</v>
      </c>
      <c r="AQ24" s="99">
        <v>109.58701355619397</v>
      </c>
      <c r="AR24" s="99">
        <v>99.766206116724533</v>
      </c>
      <c r="AS24" s="99">
        <v>10.295147588683372</v>
      </c>
      <c r="AT24" s="99">
        <v>502.60109003648546</v>
      </c>
      <c r="AU24" s="99">
        <v>6.2208743114121035</v>
      </c>
      <c r="AV24" s="99">
        <v>12.243154900809156</v>
      </c>
      <c r="AW24" s="99">
        <v>4.8771463195991771</v>
      </c>
      <c r="AX24" s="99">
        <v>22.72422274674285</v>
      </c>
      <c r="AY24" s="99">
        <v>46.163496872943291</v>
      </c>
      <c r="AZ24" s="99">
        <v>1.9427334179015157</v>
      </c>
      <c r="BA24" s="99">
        <v>1.0916927270103438</v>
      </c>
      <c r="BB24" s="99">
        <v>14.716612735473404</v>
      </c>
      <c r="BC24" s="99">
        <v>49.542674064050388</v>
      </c>
      <c r="BD24" s="99">
        <v>38.097634930089022</v>
      </c>
      <c r="BE24" s="99">
        <v>49.751476124615223</v>
      </c>
      <c r="BF24" s="99">
        <v>89.815963496446315</v>
      </c>
      <c r="BG24" s="99">
        <v>7.4079634017832365</v>
      </c>
      <c r="BH24" s="99">
        <v>9.5698014921973193</v>
      </c>
      <c r="BI24" s="99">
        <v>13.211073340565381</v>
      </c>
      <c r="BJ24" s="99">
        <v>2.9755244876874665</v>
      </c>
      <c r="BK24" s="99">
        <v>55.407759006384218</v>
      </c>
      <c r="BL24" s="99">
        <v>10.743211047535775</v>
      </c>
      <c r="BM24" s="99">
        <v>7.65002558570513</v>
      </c>
    </row>
    <row r="25" spans="1:65" x14ac:dyDescent="0.2">
      <c r="A25" s="13">
        <v>446060850</v>
      </c>
      <c r="B25" s="14" t="s">
        <v>210</v>
      </c>
      <c r="C25" s="14" t="s">
        <v>221</v>
      </c>
      <c r="D25" s="14" t="s">
        <v>222</v>
      </c>
      <c r="E25" s="99">
        <v>13.297499999999999</v>
      </c>
      <c r="F25" s="99">
        <v>4.4074999999999998</v>
      </c>
      <c r="G25" s="99">
        <v>4.08</v>
      </c>
      <c r="H25" s="99">
        <v>1.4999999999999998</v>
      </c>
      <c r="I25" s="99">
        <v>1.18</v>
      </c>
      <c r="J25" s="99">
        <v>1.6875000000000002</v>
      </c>
      <c r="K25" s="99">
        <v>1.7475000000000001</v>
      </c>
      <c r="L25" s="99">
        <v>1.0350000000000001</v>
      </c>
      <c r="M25" s="99">
        <v>4.4125000000000005</v>
      </c>
      <c r="N25" s="99">
        <v>2.645</v>
      </c>
      <c r="O25" s="99">
        <v>0.60250000000000004</v>
      </c>
      <c r="P25" s="99">
        <v>1.1775</v>
      </c>
      <c r="Q25" s="99">
        <v>3.83</v>
      </c>
      <c r="R25" s="99">
        <v>3.75</v>
      </c>
      <c r="S25" s="99">
        <v>5.2725000000000009</v>
      </c>
      <c r="T25" s="99">
        <v>2.3724999999999996</v>
      </c>
      <c r="U25" s="99">
        <v>4.58</v>
      </c>
      <c r="V25" s="99">
        <v>1.29</v>
      </c>
      <c r="W25" s="99">
        <v>2.1324999999999998</v>
      </c>
      <c r="X25" s="99">
        <v>2.1</v>
      </c>
      <c r="Y25" s="99">
        <v>16.36</v>
      </c>
      <c r="Z25" s="99">
        <v>5.0274999999999999</v>
      </c>
      <c r="AA25" s="99">
        <v>2.64</v>
      </c>
      <c r="AB25" s="99">
        <v>1.3</v>
      </c>
      <c r="AC25" s="99">
        <v>3.1025</v>
      </c>
      <c r="AD25" s="99">
        <v>2.0775000000000001</v>
      </c>
      <c r="AE25" s="92">
        <v>1151.5125</v>
      </c>
      <c r="AF25" s="92">
        <v>434705.5</v>
      </c>
      <c r="AG25" s="100">
        <v>3.1422916666667708</v>
      </c>
      <c r="AH25" s="92">
        <v>1401.5931557512663</v>
      </c>
      <c r="AI25" s="99" t="s">
        <v>869</v>
      </c>
      <c r="AJ25" s="99">
        <v>117.876014672441</v>
      </c>
      <c r="AK25" s="99">
        <v>59.192485709281172</v>
      </c>
      <c r="AL25" s="99">
        <v>177.06850038172217</v>
      </c>
      <c r="AM25" s="99">
        <v>181.00065000000001</v>
      </c>
      <c r="AN25" s="99">
        <v>57.732500000000002</v>
      </c>
      <c r="AO25" s="101">
        <v>2.7382499999999999</v>
      </c>
      <c r="AP25" s="99">
        <v>101.7175</v>
      </c>
      <c r="AQ25" s="99">
        <v>142.47999999999999</v>
      </c>
      <c r="AR25" s="99">
        <v>98.314999999999998</v>
      </c>
      <c r="AS25" s="99">
        <v>10.205</v>
      </c>
      <c r="AT25" s="99">
        <v>467.42500000000001</v>
      </c>
      <c r="AU25" s="99">
        <v>5.6375000000000002</v>
      </c>
      <c r="AV25" s="99">
        <v>12.067500000000001</v>
      </c>
      <c r="AW25" s="99">
        <v>4.0600000000000005</v>
      </c>
      <c r="AX25" s="99">
        <v>20.172499999999999</v>
      </c>
      <c r="AY25" s="99">
        <v>46.3825</v>
      </c>
      <c r="AZ25" s="99">
        <v>1.94</v>
      </c>
      <c r="BA25" s="99">
        <v>1.0725</v>
      </c>
      <c r="BB25" s="99">
        <v>17.517499999999998</v>
      </c>
      <c r="BC25" s="99">
        <v>49.125</v>
      </c>
      <c r="BD25" s="99">
        <v>27.405000000000001</v>
      </c>
      <c r="BE25" s="99">
        <v>34.06</v>
      </c>
      <c r="BF25" s="99">
        <v>74.612499999999997</v>
      </c>
      <c r="BG25" s="99">
        <v>14</v>
      </c>
      <c r="BH25" s="99">
        <v>11.092499999999999</v>
      </c>
      <c r="BI25" s="99">
        <v>9.625</v>
      </c>
      <c r="BJ25" s="99">
        <v>2.0275000000000003</v>
      </c>
      <c r="BK25" s="99">
        <v>59.125</v>
      </c>
      <c r="BL25" s="99">
        <v>10.18</v>
      </c>
      <c r="BM25" s="99">
        <v>7.9399999999999995</v>
      </c>
    </row>
    <row r="26" spans="1:65" x14ac:dyDescent="0.2">
      <c r="A26" s="13">
        <v>449740900</v>
      </c>
      <c r="B26" s="14" t="s">
        <v>210</v>
      </c>
      <c r="C26" s="14" t="s">
        <v>223</v>
      </c>
      <c r="D26" s="14" t="s">
        <v>224</v>
      </c>
      <c r="E26" s="99">
        <v>11.657499999999999</v>
      </c>
      <c r="F26" s="99">
        <v>4.1624999999999996</v>
      </c>
      <c r="G26" s="99">
        <v>4.4574999999999996</v>
      </c>
      <c r="H26" s="99">
        <v>1.4550000000000001</v>
      </c>
      <c r="I26" s="99">
        <v>1.2550000000000001</v>
      </c>
      <c r="J26" s="99">
        <v>1.83</v>
      </c>
      <c r="K26" s="99">
        <v>1.825</v>
      </c>
      <c r="L26" s="99">
        <v>1.0474999999999999</v>
      </c>
      <c r="M26" s="99">
        <v>4.4225000000000003</v>
      </c>
      <c r="N26" s="99">
        <v>2.7774999999999999</v>
      </c>
      <c r="O26" s="99">
        <v>0.60250000000000004</v>
      </c>
      <c r="P26" s="99">
        <v>1.2000000000000002</v>
      </c>
      <c r="Q26" s="99">
        <v>3.3075000000000001</v>
      </c>
      <c r="R26" s="99">
        <v>3.77</v>
      </c>
      <c r="S26" s="99">
        <v>5.05</v>
      </c>
      <c r="T26" s="99">
        <v>2.6725000000000003</v>
      </c>
      <c r="U26" s="99">
        <v>4.415</v>
      </c>
      <c r="V26" s="99">
        <v>1.2450000000000001</v>
      </c>
      <c r="W26" s="99">
        <v>1.9549999999999998</v>
      </c>
      <c r="X26" s="99">
        <v>2.165</v>
      </c>
      <c r="Y26" s="99">
        <v>14.7</v>
      </c>
      <c r="Z26" s="99">
        <v>4.4225000000000003</v>
      </c>
      <c r="AA26" s="99">
        <v>2.7974999999999999</v>
      </c>
      <c r="AB26" s="99">
        <v>1.4</v>
      </c>
      <c r="AC26" s="99">
        <v>3.3374999999999999</v>
      </c>
      <c r="AD26" s="99">
        <v>1.675</v>
      </c>
      <c r="AE26" s="92">
        <v>978.48749999999995</v>
      </c>
      <c r="AF26" s="92">
        <v>349683.5</v>
      </c>
      <c r="AG26" s="100">
        <v>3.3365833333336163</v>
      </c>
      <c r="AH26" s="92">
        <v>1155.6180323991903</v>
      </c>
      <c r="AI26" s="99">
        <v>215.59056070279013</v>
      </c>
      <c r="AJ26" s="99" t="s">
        <v>869</v>
      </c>
      <c r="AK26" s="99" t="s">
        <v>869</v>
      </c>
      <c r="AL26" s="99">
        <v>215.59056070279013</v>
      </c>
      <c r="AM26" s="99">
        <v>181.80615</v>
      </c>
      <c r="AN26" s="99">
        <v>46.49</v>
      </c>
      <c r="AO26" s="101">
        <v>2.9430000000000001</v>
      </c>
      <c r="AP26" s="99">
        <v>108.9175</v>
      </c>
      <c r="AQ26" s="99">
        <v>119.985</v>
      </c>
      <c r="AR26" s="99">
        <v>114.43</v>
      </c>
      <c r="AS26" s="99">
        <v>11.787500000000001</v>
      </c>
      <c r="AT26" s="99">
        <v>475.75749999999999</v>
      </c>
      <c r="AU26" s="99">
        <v>6.04</v>
      </c>
      <c r="AV26" s="99">
        <v>11.8675</v>
      </c>
      <c r="AW26" s="99">
        <v>4.1449999999999996</v>
      </c>
      <c r="AX26" s="99">
        <v>16.1325</v>
      </c>
      <c r="AY26" s="99">
        <v>29.975000000000001</v>
      </c>
      <c r="AZ26" s="99">
        <v>1.9874999999999998</v>
      </c>
      <c r="BA26" s="99">
        <v>1.1324999999999998</v>
      </c>
      <c r="BB26" s="99">
        <v>13.365</v>
      </c>
      <c r="BC26" s="99">
        <v>28.1175</v>
      </c>
      <c r="BD26" s="99">
        <v>20.692500000000003</v>
      </c>
      <c r="BE26" s="99">
        <v>34.097499999999997</v>
      </c>
      <c r="BF26" s="99">
        <v>69.012500000000003</v>
      </c>
      <c r="BG26" s="99">
        <v>15.604166666666666</v>
      </c>
      <c r="BH26" s="99">
        <v>8.23</v>
      </c>
      <c r="BI26" s="99">
        <v>11.057499999999999</v>
      </c>
      <c r="BJ26" s="99">
        <v>3.855</v>
      </c>
      <c r="BK26" s="99">
        <v>66.06</v>
      </c>
      <c r="BL26" s="99">
        <v>10.26</v>
      </c>
      <c r="BM26" s="99">
        <v>7.3049999999999997</v>
      </c>
    </row>
    <row r="27" spans="1:65" x14ac:dyDescent="0.2">
      <c r="A27" s="13">
        <v>522220300</v>
      </c>
      <c r="B27" s="14" t="s">
        <v>225</v>
      </c>
      <c r="C27" s="14" t="s">
        <v>226</v>
      </c>
      <c r="D27" s="14" t="s">
        <v>227</v>
      </c>
      <c r="E27" s="99">
        <v>11.994999999999999</v>
      </c>
      <c r="F27" s="99">
        <v>5.2725</v>
      </c>
      <c r="G27" s="99">
        <v>3.9525000000000001</v>
      </c>
      <c r="H27" s="99">
        <v>1.0325</v>
      </c>
      <c r="I27" s="99">
        <v>1.0274999999999999</v>
      </c>
      <c r="J27" s="99">
        <v>2.3125</v>
      </c>
      <c r="K27" s="99">
        <v>1.3325</v>
      </c>
      <c r="L27" s="99">
        <v>0.96750000000000003</v>
      </c>
      <c r="M27" s="99">
        <v>3.4299999999999997</v>
      </c>
      <c r="N27" s="99">
        <v>3.83</v>
      </c>
      <c r="O27" s="99">
        <v>0.48</v>
      </c>
      <c r="P27" s="99">
        <v>1.5475000000000001</v>
      </c>
      <c r="Q27" s="99">
        <v>3.09</v>
      </c>
      <c r="R27" s="99">
        <v>3.5300000000000002</v>
      </c>
      <c r="S27" s="99">
        <v>4.5074999999999994</v>
      </c>
      <c r="T27" s="99">
        <v>2.5549999999999997</v>
      </c>
      <c r="U27" s="99">
        <v>3.6025</v>
      </c>
      <c r="V27" s="99">
        <v>1.24</v>
      </c>
      <c r="W27" s="99">
        <v>1.7324999999999999</v>
      </c>
      <c r="X27" s="99">
        <v>1.5625</v>
      </c>
      <c r="Y27" s="99">
        <v>15.404999999999999</v>
      </c>
      <c r="Z27" s="99">
        <v>4.5325000000000006</v>
      </c>
      <c r="AA27" s="99">
        <v>2.6325000000000003</v>
      </c>
      <c r="AB27" s="99">
        <v>1.1524999999999999</v>
      </c>
      <c r="AC27" s="99">
        <v>2.8975</v>
      </c>
      <c r="AD27" s="99">
        <v>1.9625000000000001</v>
      </c>
      <c r="AE27" s="92">
        <v>814.22</v>
      </c>
      <c r="AF27" s="92">
        <v>307288.5</v>
      </c>
      <c r="AG27" s="100">
        <v>3.2305416666667908</v>
      </c>
      <c r="AH27" s="92">
        <v>1002.7240283114569</v>
      </c>
      <c r="AI27" s="99" t="s">
        <v>869</v>
      </c>
      <c r="AJ27" s="99">
        <v>81.810664336631135</v>
      </c>
      <c r="AK27" s="99">
        <v>60.726430993750398</v>
      </c>
      <c r="AL27" s="99">
        <v>142.53709533038153</v>
      </c>
      <c r="AM27" s="99">
        <v>202.15815000000001</v>
      </c>
      <c r="AN27" s="99">
        <v>59.25</v>
      </c>
      <c r="AO27" s="101">
        <v>2.5710126126575537</v>
      </c>
      <c r="AP27" s="99">
        <v>74.167500000000004</v>
      </c>
      <c r="AQ27" s="99">
        <v>83.335000000000008</v>
      </c>
      <c r="AR27" s="99">
        <v>73.914999999999992</v>
      </c>
      <c r="AS27" s="99">
        <v>9.3249999999999993</v>
      </c>
      <c r="AT27" s="99">
        <v>437.1</v>
      </c>
      <c r="AU27" s="99">
        <v>5.3125</v>
      </c>
      <c r="AV27" s="99">
        <v>8.42</v>
      </c>
      <c r="AW27" s="99">
        <v>4.1825000000000001</v>
      </c>
      <c r="AX27" s="99">
        <v>20.244442116465464</v>
      </c>
      <c r="AY27" s="99">
        <v>39.332499999999996</v>
      </c>
      <c r="AZ27" s="99">
        <v>2.2425000000000002</v>
      </c>
      <c r="BA27" s="99">
        <v>0.96249999999999991</v>
      </c>
      <c r="BB27" s="99">
        <v>12.23</v>
      </c>
      <c r="BC27" s="99">
        <v>17.9925</v>
      </c>
      <c r="BD27" s="99">
        <v>14.612515547573921</v>
      </c>
      <c r="BE27" s="99">
        <v>20.195</v>
      </c>
      <c r="BF27" s="99">
        <v>74.457499999999996</v>
      </c>
      <c r="BG27" s="99">
        <v>34</v>
      </c>
      <c r="BH27" s="99">
        <v>11.185</v>
      </c>
      <c r="BI27" s="99">
        <v>15.375</v>
      </c>
      <c r="BJ27" s="99">
        <v>2.11</v>
      </c>
      <c r="BK27" s="99">
        <v>56.832499999999996</v>
      </c>
      <c r="BL27" s="99">
        <v>9.4649999999999999</v>
      </c>
      <c r="BM27" s="99">
        <v>11.0825</v>
      </c>
    </row>
    <row r="28" spans="1:65" x14ac:dyDescent="0.2">
      <c r="A28" s="13">
        <v>526300500</v>
      </c>
      <c r="B28" s="14" t="s">
        <v>225</v>
      </c>
      <c r="C28" s="14" t="s">
        <v>228</v>
      </c>
      <c r="D28" s="14" t="s">
        <v>229</v>
      </c>
      <c r="E28" s="99">
        <v>13.422055878361597</v>
      </c>
      <c r="F28" s="99">
        <v>4.2902463549155305</v>
      </c>
      <c r="G28" s="99">
        <v>4.1315005499905908</v>
      </c>
      <c r="H28" s="99">
        <v>1.2249453604963296</v>
      </c>
      <c r="I28" s="99">
        <v>0.97989968567395525</v>
      </c>
      <c r="J28" s="99">
        <v>1.9356865756125721</v>
      </c>
      <c r="K28" s="99">
        <v>1.4522420223759829</v>
      </c>
      <c r="L28" s="99">
        <v>1.2111712511342347</v>
      </c>
      <c r="M28" s="99">
        <v>3.8681913210509968</v>
      </c>
      <c r="N28" s="99">
        <v>3.0128170212382059</v>
      </c>
      <c r="O28" s="99">
        <v>0.55896127514907989</v>
      </c>
      <c r="P28" s="99">
        <v>1.5882061004584753</v>
      </c>
      <c r="Q28" s="99">
        <v>3.3498271469329071</v>
      </c>
      <c r="R28" s="99">
        <v>3.4215961060066626</v>
      </c>
      <c r="S28" s="99">
        <v>4.120085290824286</v>
      </c>
      <c r="T28" s="99">
        <v>2.3833441719893296</v>
      </c>
      <c r="U28" s="99">
        <v>4.0296875000683112</v>
      </c>
      <c r="V28" s="99">
        <v>1.2593803655885625</v>
      </c>
      <c r="W28" s="99">
        <v>1.9460151669775239</v>
      </c>
      <c r="X28" s="99">
        <v>2.1924399293633661</v>
      </c>
      <c r="Y28" s="99">
        <v>14.902932319270786</v>
      </c>
      <c r="Z28" s="99">
        <v>4.8094402170155668</v>
      </c>
      <c r="AA28" s="99">
        <v>2.6673658317200939</v>
      </c>
      <c r="AB28" s="99">
        <v>1.3828241815349132</v>
      </c>
      <c r="AC28" s="99">
        <v>2.5819387861748209</v>
      </c>
      <c r="AD28" s="99">
        <v>1.9615408338321365</v>
      </c>
      <c r="AE28" s="92">
        <v>738.85467625508659</v>
      </c>
      <c r="AF28" s="92">
        <v>398535.64537510683</v>
      </c>
      <c r="AG28" s="100">
        <v>3.2763862096560841</v>
      </c>
      <c r="AH28" s="92">
        <v>1308.0994208933539</v>
      </c>
      <c r="AI28" s="99" t="s">
        <v>869</v>
      </c>
      <c r="AJ28" s="99">
        <v>88.759479077915927</v>
      </c>
      <c r="AK28" s="99">
        <v>66.136245016295192</v>
      </c>
      <c r="AL28" s="99">
        <v>154.89572409421112</v>
      </c>
      <c r="AM28" s="99">
        <v>201.08236203647436</v>
      </c>
      <c r="AN28" s="99">
        <v>33.808783779697869</v>
      </c>
      <c r="AO28" s="101">
        <v>2.5961058142701035</v>
      </c>
      <c r="AP28" s="99">
        <v>146.40093145735523</v>
      </c>
      <c r="AQ28" s="99">
        <v>93.232802433855611</v>
      </c>
      <c r="AR28" s="99">
        <v>78.651477224163457</v>
      </c>
      <c r="AS28" s="99">
        <v>8.8087623832438897</v>
      </c>
      <c r="AT28" s="99">
        <v>461.22169695711636</v>
      </c>
      <c r="AU28" s="99">
        <v>4.0932897641763919</v>
      </c>
      <c r="AV28" s="99">
        <v>13.786369498575546</v>
      </c>
      <c r="AW28" s="99">
        <v>4.2303050690360529</v>
      </c>
      <c r="AX28" s="99">
        <v>14.557368102980568</v>
      </c>
      <c r="AY28" s="99">
        <v>36.816426570802136</v>
      </c>
      <c r="AZ28" s="99">
        <v>2.5169472610475365</v>
      </c>
      <c r="BA28" s="99">
        <v>1.1491022567615032</v>
      </c>
      <c r="BB28" s="99">
        <v>15.120155707083866</v>
      </c>
      <c r="BC28" s="99">
        <v>38.450338166490134</v>
      </c>
      <c r="BD28" s="99">
        <v>25.203878924166478</v>
      </c>
      <c r="BE28" s="99">
        <v>35.383911933743207</v>
      </c>
      <c r="BF28" s="99">
        <v>99.142620918525253</v>
      </c>
      <c r="BG28" s="99">
        <v>26.439430840763489</v>
      </c>
      <c r="BH28" s="99">
        <v>10.490198978056558</v>
      </c>
      <c r="BI28" s="99">
        <v>14.576341675706725</v>
      </c>
      <c r="BJ28" s="99">
        <v>3.1413233976344128</v>
      </c>
      <c r="BK28" s="99">
        <v>52.097779195515891</v>
      </c>
      <c r="BL28" s="99">
        <v>11.392839840186156</v>
      </c>
      <c r="BM28" s="99">
        <v>12.204964093044127</v>
      </c>
    </row>
    <row r="29" spans="1:65" x14ac:dyDescent="0.2">
      <c r="A29" s="13">
        <v>527860600</v>
      </c>
      <c r="B29" s="14" t="s">
        <v>225</v>
      </c>
      <c r="C29" s="14" t="s">
        <v>230</v>
      </c>
      <c r="D29" s="14" t="s">
        <v>231</v>
      </c>
      <c r="E29" s="99">
        <v>12.6625</v>
      </c>
      <c r="F29" s="99">
        <v>4.0549999999999997</v>
      </c>
      <c r="G29" s="99">
        <v>4.0374999999999996</v>
      </c>
      <c r="H29" s="99">
        <v>1.4049999999999998</v>
      </c>
      <c r="I29" s="99">
        <v>0.96750000000000003</v>
      </c>
      <c r="J29" s="99">
        <v>1.3975</v>
      </c>
      <c r="K29" s="99">
        <v>1.5050000000000001</v>
      </c>
      <c r="L29" s="99">
        <v>0.94500000000000006</v>
      </c>
      <c r="M29" s="99">
        <v>4.0549999999999997</v>
      </c>
      <c r="N29" s="99">
        <v>3.0399999999999996</v>
      </c>
      <c r="O29" s="99">
        <v>0.51750000000000007</v>
      </c>
      <c r="P29" s="99">
        <v>1.6</v>
      </c>
      <c r="Q29" s="99">
        <v>3.4074999999999998</v>
      </c>
      <c r="R29" s="99">
        <v>3.5049999999999999</v>
      </c>
      <c r="S29" s="99">
        <v>3.9925000000000002</v>
      </c>
      <c r="T29" s="99">
        <v>2.2574999999999998</v>
      </c>
      <c r="U29" s="99">
        <v>4.1099999999999994</v>
      </c>
      <c r="V29" s="99">
        <v>1.1850000000000001</v>
      </c>
      <c r="W29" s="99">
        <v>1.8675000000000002</v>
      </c>
      <c r="X29" s="99">
        <v>1.8425</v>
      </c>
      <c r="Y29" s="99">
        <v>15.469999999999999</v>
      </c>
      <c r="Z29" s="99">
        <v>3.7774999999999999</v>
      </c>
      <c r="AA29" s="99">
        <v>2.7199999999999998</v>
      </c>
      <c r="AB29" s="99">
        <v>0.91249999999999998</v>
      </c>
      <c r="AC29" s="99">
        <v>3.0824999999999996</v>
      </c>
      <c r="AD29" s="99">
        <v>1.9474999999999998</v>
      </c>
      <c r="AE29" s="92">
        <v>760.45749999999998</v>
      </c>
      <c r="AF29" s="92">
        <v>314880.25</v>
      </c>
      <c r="AG29" s="100">
        <v>2.984375000000036</v>
      </c>
      <c r="AH29" s="92">
        <v>997.68830946391972</v>
      </c>
      <c r="AI29" s="99" t="s">
        <v>869</v>
      </c>
      <c r="AJ29" s="99">
        <v>63.842957241589495</v>
      </c>
      <c r="AK29" s="99">
        <v>69.150847764822117</v>
      </c>
      <c r="AL29" s="99">
        <v>132.99380500641161</v>
      </c>
      <c r="AM29" s="99">
        <v>200.00190000000001</v>
      </c>
      <c r="AN29" s="99">
        <v>46.804999999999993</v>
      </c>
      <c r="AO29" s="101">
        <v>2.5482499999999999</v>
      </c>
      <c r="AP29" s="99">
        <v>100</v>
      </c>
      <c r="AQ29" s="99">
        <v>99.707499999999996</v>
      </c>
      <c r="AR29" s="99">
        <v>80.23</v>
      </c>
      <c r="AS29" s="99">
        <v>9.4550000000000001</v>
      </c>
      <c r="AT29" s="99">
        <v>355.19499999999994</v>
      </c>
      <c r="AU29" s="99">
        <v>5.2600000000000007</v>
      </c>
      <c r="AV29" s="99">
        <v>10.065</v>
      </c>
      <c r="AW29" s="99">
        <v>4.21</v>
      </c>
      <c r="AX29" s="99">
        <v>16.73</v>
      </c>
      <c r="AY29" s="99">
        <v>22.25</v>
      </c>
      <c r="AZ29" s="99">
        <v>1.7825000000000002</v>
      </c>
      <c r="BA29" s="99">
        <v>0.96</v>
      </c>
      <c r="BB29" s="99">
        <v>12.487500000000001</v>
      </c>
      <c r="BC29" s="99">
        <v>34.575000000000003</v>
      </c>
      <c r="BD29" s="99">
        <v>25.244999999999997</v>
      </c>
      <c r="BE29" s="99">
        <v>32.619999999999997</v>
      </c>
      <c r="BF29" s="99">
        <v>100.1675</v>
      </c>
      <c r="BG29" s="99">
        <v>30.591666666666669</v>
      </c>
      <c r="BH29" s="99">
        <v>10.762499999999999</v>
      </c>
      <c r="BI29" s="99">
        <v>13.1675</v>
      </c>
      <c r="BJ29" s="99">
        <v>4.1624999999999996</v>
      </c>
      <c r="BK29" s="99">
        <v>57.484999999999992</v>
      </c>
      <c r="BL29" s="99">
        <v>9.9375</v>
      </c>
      <c r="BM29" s="99">
        <v>10.265000000000001</v>
      </c>
    </row>
    <row r="30" spans="1:65" x14ac:dyDescent="0.2">
      <c r="A30" s="13">
        <v>530780125</v>
      </c>
      <c r="B30" s="14" t="s">
        <v>225</v>
      </c>
      <c r="C30" s="14" t="s">
        <v>232</v>
      </c>
      <c r="D30" s="14" t="s">
        <v>233</v>
      </c>
      <c r="E30" s="99">
        <v>10.317499999999999</v>
      </c>
      <c r="F30" s="99">
        <v>4.0075000000000003</v>
      </c>
      <c r="G30" s="99">
        <v>4.0475000000000003</v>
      </c>
      <c r="H30" s="99">
        <v>1.075</v>
      </c>
      <c r="I30" s="99">
        <v>0.96749999999999992</v>
      </c>
      <c r="J30" s="99">
        <v>1.9024999999999999</v>
      </c>
      <c r="K30" s="99">
        <v>1.36</v>
      </c>
      <c r="L30" s="99">
        <v>0.92</v>
      </c>
      <c r="M30" s="99">
        <v>3.6175000000000002</v>
      </c>
      <c r="N30" s="99">
        <v>2.9650000000000003</v>
      </c>
      <c r="O30" s="99">
        <v>0.53249999999999997</v>
      </c>
      <c r="P30" s="99">
        <v>1.53</v>
      </c>
      <c r="Q30" s="99">
        <v>3.2624999999999997</v>
      </c>
      <c r="R30" s="99">
        <v>3.4249999999999998</v>
      </c>
      <c r="S30" s="99">
        <v>4.0424999999999995</v>
      </c>
      <c r="T30" s="99">
        <v>2.52</v>
      </c>
      <c r="U30" s="99">
        <v>3.3225000000000002</v>
      </c>
      <c r="V30" s="99">
        <v>1.1225000000000001</v>
      </c>
      <c r="W30" s="99">
        <v>1.7150000000000001</v>
      </c>
      <c r="X30" s="99">
        <v>1.5350000000000001</v>
      </c>
      <c r="Y30" s="99">
        <v>15.414999999999999</v>
      </c>
      <c r="Z30" s="99">
        <v>3.83</v>
      </c>
      <c r="AA30" s="99">
        <v>2.3174999999999999</v>
      </c>
      <c r="AB30" s="99">
        <v>0.89</v>
      </c>
      <c r="AC30" s="99">
        <v>2.2800000000000002</v>
      </c>
      <c r="AD30" s="99">
        <v>1.79</v>
      </c>
      <c r="AE30" s="92">
        <v>714.89499999999998</v>
      </c>
      <c r="AF30" s="92">
        <v>310604.16749999998</v>
      </c>
      <c r="AG30" s="100">
        <v>3.625000000000286</v>
      </c>
      <c r="AH30" s="92">
        <v>1058.063602699825</v>
      </c>
      <c r="AI30" s="99" t="s">
        <v>869</v>
      </c>
      <c r="AJ30" s="99">
        <v>64.725094496494563</v>
      </c>
      <c r="AK30" s="99">
        <v>68.419590523983572</v>
      </c>
      <c r="AL30" s="99">
        <v>133.14468502047814</v>
      </c>
      <c r="AM30" s="99">
        <v>200.10277500000001</v>
      </c>
      <c r="AN30" s="99">
        <v>50.905000000000001</v>
      </c>
      <c r="AO30" s="101">
        <v>2.4515000000000002</v>
      </c>
      <c r="AP30" s="99">
        <v>101.9375</v>
      </c>
      <c r="AQ30" s="99">
        <v>108</v>
      </c>
      <c r="AR30" s="99">
        <v>80</v>
      </c>
      <c r="AS30" s="99">
        <v>8.6974999999999998</v>
      </c>
      <c r="AT30" s="99">
        <v>440.01750000000004</v>
      </c>
      <c r="AU30" s="99">
        <v>3.7699999999999996</v>
      </c>
      <c r="AV30" s="99">
        <v>10.2325</v>
      </c>
      <c r="AW30" s="99">
        <v>3.8325</v>
      </c>
      <c r="AX30" s="99">
        <v>18.04</v>
      </c>
      <c r="AY30" s="99">
        <v>34.335000000000001</v>
      </c>
      <c r="AZ30" s="99">
        <v>1.7</v>
      </c>
      <c r="BA30" s="99">
        <v>0.89249999999999996</v>
      </c>
      <c r="BB30" s="99">
        <v>10.875</v>
      </c>
      <c r="BC30" s="99">
        <v>25.164999999999999</v>
      </c>
      <c r="BD30" s="99">
        <v>22.744999999999997</v>
      </c>
      <c r="BE30" s="99">
        <v>26.910000000000004</v>
      </c>
      <c r="BF30" s="99">
        <v>60.627499999999998</v>
      </c>
      <c r="BG30" s="99">
        <v>6.95</v>
      </c>
      <c r="BH30" s="99">
        <v>10.4925</v>
      </c>
      <c r="BI30" s="99">
        <v>15.5725</v>
      </c>
      <c r="BJ30" s="99">
        <v>2.1724999999999999</v>
      </c>
      <c r="BK30" s="99">
        <v>48.332499999999996</v>
      </c>
      <c r="BL30" s="99">
        <v>9.245000000000001</v>
      </c>
      <c r="BM30" s="99">
        <v>10.955</v>
      </c>
    </row>
    <row r="31" spans="1:65" x14ac:dyDescent="0.2">
      <c r="A31" s="13">
        <v>530780700</v>
      </c>
      <c r="B31" s="14" t="s">
        <v>225</v>
      </c>
      <c r="C31" s="14" t="s">
        <v>232</v>
      </c>
      <c r="D31" s="14" t="s">
        <v>234</v>
      </c>
      <c r="E31" s="99">
        <v>10.515000000000001</v>
      </c>
      <c r="F31" s="99">
        <v>4.0049999999999999</v>
      </c>
      <c r="G31" s="99">
        <v>3.9575000000000005</v>
      </c>
      <c r="H31" s="99">
        <v>1.135</v>
      </c>
      <c r="I31" s="99">
        <v>0.97</v>
      </c>
      <c r="J31" s="99">
        <v>1.7825000000000002</v>
      </c>
      <c r="K31" s="99">
        <v>1.5249999999999999</v>
      </c>
      <c r="L31" s="99">
        <v>0.92249999999999988</v>
      </c>
      <c r="M31" s="99">
        <v>3.69</v>
      </c>
      <c r="N31" s="99">
        <v>3.25</v>
      </c>
      <c r="O31" s="99">
        <v>0.54249999999999998</v>
      </c>
      <c r="P31" s="99">
        <v>1.6375</v>
      </c>
      <c r="Q31" s="99">
        <v>3.2149999999999999</v>
      </c>
      <c r="R31" s="99">
        <v>3.3475000000000001</v>
      </c>
      <c r="S31" s="99">
        <v>3.8425000000000002</v>
      </c>
      <c r="T31" s="99">
        <v>2.09</v>
      </c>
      <c r="U31" s="99">
        <v>3.9850000000000003</v>
      </c>
      <c r="V31" s="99">
        <v>1.1524999999999999</v>
      </c>
      <c r="W31" s="99">
        <v>1.8599999999999999</v>
      </c>
      <c r="X31" s="99">
        <v>2.1125000000000003</v>
      </c>
      <c r="Y31" s="99">
        <v>15.432500000000001</v>
      </c>
      <c r="Z31" s="99">
        <v>3.8249999999999997</v>
      </c>
      <c r="AA31" s="99">
        <v>2.7475000000000001</v>
      </c>
      <c r="AB31" s="99">
        <v>0.98</v>
      </c>
      <c r="AC31" s="99">
        <v>2.855</v>
      </c>
      <c r="AD31" s="99">
        <v>1.9025000000000001</v>
      </c>
      <c r="AE31" s="92">
        <v>871.42750000000001</v>
      </c>
      <c r="AF31" s="92">
        <v>381641</v>
      </c>
      <c r="AG31" s="100">
        <v>3.0971875000000306</v>
      </c>
      <c r="AH31" s="92">
        <v>1222.6240461192508</v>
      </c>
      <c r="AI31" s="99" t="s">
        <v>869</v>
      </c>
      <c r="AJ31" s="99">
        <v>83.762537557097218</v>
      </c>
      <c r="AK31" s="99">
        <v>68.419590523983572</v>
      </c>
      <c r="AL31" s="99">
        <v>152.1821280810808</v>
      </c>
      <c r="AM31" s="99">
        <v>200.75190000000001</v>
      </c>
      <c r="AN31" s="99">
        <v>56.727499999999999</v>
      </c>
      <c r="AO31" s="101">
        <v>2.54325</v>
      </c>
      <c r="AP31" s="99">
        <v>92.707499999999996</v>
      </c>
      <c r="AQ31" s="99">
        <v>119.33500000000001</v>
      </c>
      <c r="AR31" s="99">
        <v>57.25</v>
      </c>
      <c r="AS31" s="99">
        <v>9.3425000000000011</v>
      </c>
      <c r="AT31" s="99">
        <v>480.69</v>
      </c>
      <c r="AU31" s="99">
        <v>5.25</v>
      </c>
      <c r="AV31" s="99">
        <v>10.32</v>
      </c>
      <c r="AW31" s="99">
        <v>4.4224999999999994</v>
      </c>
      <c r="AX31" s="99">
        <v>26.855</v>
      </c>
      <c r="AY31" s="99">
        <v>49.375</v>
      </c>
      <c r="AZ31" s="99">
        <v>1.9575</v>
      </c>
      <c r="BA31" s="99">
        <v>0.95750000000000002</v>
      </c>
      <c r="BB31" s="99">
        <v>11.555</v>
      </c>
      <c r="BC31" s="99">
        <v>33.1175</v>
      </c>
      <c r="BD31" s="99">
        <v>26.147499999999997</v>
      </c>
      <c r="BE31" s="99">
        <v>39.08</v>
      </c>
      <c r="BF31" s="99">
        <v>63.75</v>
      </c>
      <c r="BG31" s="99">
        <v>34</v>
      </c>
      <c r="BH31" s="99">
        <v>12.407499999999999</v>
      </c>
      <c r="BI31" s="99">
        <v>14.1875</v>
      </c>
      <c r="BJ31" s="99">
        <v>4.4950000000000001</v>
      </c>
      <c r="BK31" s="99">
        <v>43.25</v>
      </c>
      <c r="BL31" s="99">
        <v>9.7175000000000011</v>
      </c>
      <c r="BM31" s="99">
        <v>10.17</v>
      </c>
    </row>
    <row r="32" spans="1:65" x14ac:dyDescent="0.2">
      <c r="A32" s="13">
        <v>611244620</v>
      </c>
      <c r="B32" s="14" t="s">
        <v>235</v>
      </c>
      <c r="C32" s="14" t="s">
        <v>236</v>
      </c>
      <c r="D32" s="14" t="s">
        <v>237</v>
      </c>
      <c r="E32" s="99">
        <v>13.407500000000001</v>
      </c>
      <c r="F32" s="99">
        <v>4.49</v>
      </c>
      <c r="G32" s="99">
        <v>5.2</v>
      </c>
      <c r="H32" s="99">
        <v>1.8574999999999999</v>
      </c>
      <c r="I32" s="99">
        <v>1.2425000000000002</v>
      </c>
      <c r="J32" s="99">
        <v>2.3149999999999999</v>
      </c>
      <c r="K32" s="99">
        <v>3.14</v>
      </c>
      <c r="L32" s="99">
        <v>1.1724999999999999</v>
      </c>
      <c r="M32" s="99">
        <v>5.0999999999999996</v>
      </c>
      <c r="N32" s="99">
        <v>2.99</v>
      </c>
      <c r="O32" s="99">
        <v>0.6825</v>
      </c>
      <c r="P32" s="99">
        <v>1.4475</v>
      </c>
      <c r="Q32" s="99">
        <v>3.665</v>
      </c>
      <c r="R32" s="99">
        <v>4.2675000000000001</v>
      </c>
      <c r="S32" s="99">
        <v>5.2724999999999991</v>
      </c>
      <c r="T32" s="99">
        <v>3.2225000000000001</v>
      </c>
      <c r="U32" s="99">
        <v>5.45</v>
      </c>
      <c r="V32" s="99">
        <v>1.7224999999999999</v>
      </c>
      <c r="W32" s="99">
        <v>2.625</v>
      </c>
      <c r="X32" s="99">
        <v>2.0774999999999997</v>
      </c>
      <c r="Y32" s="99">
        <v>16.695</v>
      </c>
      <c r="Z32" s="99">
        <v>5.8250000000000002</v>
      </c>
      <c r="AA32" s="99">
        <v>2.88</v>
      </c>
      <c r="AB32" s="99">
        <v>1.1975</v>
      </c>
      <c r="AC32" s="99">
        <v>3.29</v>
      </c>
      <c r="AD32" s="99">
        <v>1.9275000000000002</v>
      </c>
      <c r="AE32" s="92">
        <v>2564.0174999999999</v>
      </c>
      <c r="AF32" s="92">
        <v>1120159.75</v>
      </c>
      <c r="AG32" s="100">
        <v>3.1027500000001567</v>
      </c>
      <c r="AH32" s="92">
        <v>3592.1330605443095</v>
      </c>
      <c r="AI32" s="99" t="s">
        <v>869</v>
      </c>
      <c r="AJ32" s="99">
        <v>73.333225137500008</v>
      </c>
      <c r="AK32" s="99">
        <v>70.8079133384812</v>
      </c>
      <c r="AL32" s="99">
        <v>144.14113847598122</v>
      </c>
      <c r="AM32" s="99">
        <v>173.55086249999999</v>
      </c>
      <c r="AN32" s="99">
        <v>57.275000000000006</v>
      </c>
      <c r="AO32" s="101">
        <v>4.0442499999999999</v>
      </c>
      <c r="AP32" s="99">
        <v>109.16250000000001</v>
      </c>
      <c r="AQ32" s="99">
        <v>97.8125</v>
      </c>
      <c r="AR32" s="99">
        <v>114.1875</v>
      </c>
      <c r="AS32" s="99">
        <v>11.9475</v>
      </c>
      <c r="AT32" s="99">
        <v>481.33499999999998</v>
      </c>
      <c r="AU32" s="99">
        <v>5.335</v>
      </c>
      <c r="AV32" s="99">
        <v>12.24</v>
      </c>
      <c r="AW32" s="99">
        <v>4.3624999999999998</v>
      </c>
      <c r="AX32" s="99">
        <v>24.274999999999999</v>
      </c>
      <c r="AY32" s="99">
        <v>64.1875</v>
      </c>
      <c r="AZ32" s="99">
        <v>2.4474999999999998</v>
      </c>
      <c r="BA32" s="99">
        <v>1.2450000000000001</v>
      </c>
      <c r="BB32" s="99">
        <v>17.14</v>
      </c>
      <c r="BC32" s="99">
        <v>34.1</v>
      </c>
      <c r="BD32" s="99">
        <v>30.119999999999997</v>
      </c>
      <c r="BE32" s="99">
        <v>39.515000000000001</v>
      </c>
      <c r="BF32" s="99">
        <v>74.680000000000007</v>
      </c>
      <c r="BG32" s="99">
        <v>13.874999999999998</v>
      </c>
      <c r="BH32" s="99">
        <v>14.909999999999998</v>
      </c>
      <c r="BI32" s="99">
        <v>23.085000000000001</v>
      </c>
      <c r="BJ32" s="99">
        <v>2.29</v>
      </c>
      <c r="BK32" s="99">
        <v>66.6875</v>
      </c>
      <c r="BL32" s="99">
        <v>9.9474999999999998</v>
      </c>
      <c r="BM32" s="99">
        <v>6.5875000000000004</v>
      </c>
    </row>
    <row r="33" spans="1:65" x14ac:dyDescent="0.2">
      <c r="A33" s="13">
        <v>612540100</v>
      </c>
      <c r="B33" s="14" t="s">
        <v>235</v>
      </c>
      <c r="C33" s="14" t="s">
        <v>827</v>
      </c>
      <c r="D33" s="14" t="s">
        <v>828</v>
      </c>
      <c r="E33" s="99">
        <v>12.398952997132803</v>
      </c>
      <c r="F33" s="99">
        <v>4.6116885410124127</v>
      </c>
      <c r="G33" s="99">
        <v>4.1553779611670185</v>
      </c>
      <c r="H33" s="99">
        <v>1.6418742382127878</v>
      </c>
      <c r="I33" s="99">
        <v>1.0507504176334255</v>
      </c>
      <c r="J33" s="99">
        <v>2.5215356093039731</v>
      </c>
      <c r="K33" s="99">
        <v>2.5873636253606227</v>
      </c>
      <c r="L33" s="99">
        <v>1.2807218590492577</v>
      </c>
      <c r="M33" s="99">
        <v>4.0409567984709565</v>
      </c>
      <c r="N33" s="99">
        <v>2.9087631788467938</v>
      </c>
      <c r="O33" s="99">
        <v>0.60327214516833494</v>
      </c>
      <c r="P33" s="99">
        <v>1.2979475355766137</v>
      </c>
      <c r="Q33" s="99">
        <v>3.2071013391713779</v>
      </c>
      <c r="R33" s="99">
        <v>4.5790236143702696</v>
      </c>
      <c r="S33" s="99">
        <v>5.0438994776602142</v>
      </c>
      <c r="T33" s="99">
        <v>3.2115348648111595</v>
      </c>
      <c r="U33" s="99">
        <v>4.1828270344345357</v>
      </c>
      <c r="V33" s="99">
        <v>1.4435718426571638</v>
      </c>
      <c r="W33" s="99">
        <v>2.0368035006179031</v>
      </c>
      <c r="X33" s="99">
        <v>2.1334140180742454</v>
      </c>
      <c r="Y33" s="99">
        <v>15.706616378486395</v>
      </c>
      <c r="Z33" s="99">
        <v>5.1572532473322488</v>
      </c>
      <c r="AA33" s="99">
        <v>2.5194991040078589</v>
      </c>
      <c r="AB33" s="99">
        <v>1.397464941059217</v>
      </c>
      <c r="AC33" s="99">
        <v>2.970187795982973</v>
      </c>
      <c r="AD33" s="99">
        <v>1.9268990868957423</v>
      </c>
      <c r="AE33" s="92">
        <v>1186.2307632896855</v>
      </c>
      <c r="AF33" s="92">
        <v>355272.98565937235</v>
      </c>
      <c r="AG33" s="100">
        <v>3.2658767878793658</v>
      </c>
      <c r="AH33" s="92">
        <v>1167.8113439394851</v>
      </c>
      <c r="AI33" s="99" t="s">
        <v>869</v>
      </c>
      <c r="AJ33" s="99">
        <v>283.1043224319796</v>
      </c>
      <c r="AK33" s="99">
        <v>97.548897818595819</v>
      </c>
      <c r="AL33" s="99">
        <v>380.65322025057543</v>
      </c>
      <c r="AM33" s="99">
        <v>175.47723259337749</v>
      </c>
      <c r="AN33" s="99">
        <v>48.287278871424022</v>
      </c>
      <c r="AO33" s="101">
        <v>3.7978910684633167</v>
      </c>
      <c r="AP33" s="99">
        <v>89.789157699078373</v>
      </c>
      <c r="AQ33" s="99">
        <v>130.14813332059791</v>
      </c>
      <c r="AR33" s="99">
        <v>120.34759289519276</v>
      </c>
      <c r="AS33" s="99">
        <v>10.313821326562241</v>
      </c>
      <c r="AT33" s="99">
        <v>417.24762494508724</v>
      </c>
      <c r="AU33" s="99">
        <v>4.0429472975107323</v>
      </c>
      <c r="AV33" s="99">
        <v>9.3277820643500302</v>
      </c>
      <c r="AW33" s="99">
        <v>4.9010590544734427</v>
      </c>
      <c r="AX33" s="99">
        <v>21.883216333655831</v>
      </c>
      <c r="AY33" s="99">
        <v>61.976160154042688</v>
      </c>
      <c r="AZ33" s="99">
        <v>2.724082619196011</v>
      </c>
      <c r="BA33" s="99">
        <v>1.2155870415319407</v>
      </c>
      <c r="BB33" s="99">
        <v>16.892613193468801</v>
      </c>
      <c r="BC33" s="99">
        <v>24.285512258783449</v>
      </c>
      <c r="BD33" s="99">
        <v>29.050927607395558</v>
      </c>
      <c r="BE33" s="99">
        <v>27.886994881390052</v>
      </c>
      <c r="BF33" s="99">
        <v>96.169599565751938</v>
      </c>
      <c r="BG33" s="99">
        <v>11.507413811997177</v>
      </c>
      <c r="BH33" s="99">
        <v>10.410269502019812</v>
      </c>
      <c r="BI33" s="99">
        <v>13.830382904509321</v>
      </c>
      <c r="BJ33" s="99">
        <v>3.1432850621106931</v>
      </c>
      <c r="BK33" s="99">
        <v>50.389307217559974</v>
      </c>
      <c r="BL33" s="99">
        <v>9.2007545752762834</v>
      </c>
      <c r="BM33" s="99">
        <v>7.6119261036538441</v>
      </c>
    </row>
    <row r="34" spans="1:65" x14ac:dyDescent="0.2">
      <c r="A34" s="13">
        <v>631084500</v>
      </c>
      <c r="B34" s="14" t="s">
        <v>235</v>
      </c>
      <c r="C34" s="14" t="s">
        <v>238</v>
      </c>
      <c r="D34" s="14" t="s">
        <v>239</v>
      </c>
      <c r="E34" s="99">
        <v>13.157499999999999</v>
      </c>
      <c r="F34" s="99">
        <v>4.49</v>
      </c>
      <c r="G34" s="99">
        <v>5.2</v>
      </c>
      <c r="H34" s="99">
        <v>1.8574999999999999</v>
      </c>
      <c r="I34" s="99">
        <v>1.21</v>
      </c>
      <c r="J34" s="99">
        <v>2.3149999999999999</v>
      </c>
      <c r="K34" s="99">
        <v>3.1</v>
      </c>
      <c r="L34" s="99">
        <v>1.24</v>
      </c>
      <c r="M34" s="99">
        <v>5.0425000000000004</v>
      </c>
      <c r="N34" s="99">
        <v>2.99</v>
      </c>
      <c r="O34" s="99">
        <v>0.67500000000000004</v>
      </c>
      <c r="P34" s="99">
        <v>1.5074999999999998</v>
      </c>
      <c r="Q34" s="99">
        <v>3.5825</v>
      </c>
      <c r="R34" s="99">
        <v>4.0024999999999995</v>
      </c>
      <c r="S34" s="99">
        <v>5.4749999999999996</v>
      </c>
      <c r="T34" s="99">
        <v>3.25</v>
      </c>
      <c r="U34" s="99">
        <v>5.45</v>
      </c>
      <c r="V34" s="99">
        <v>1.77</v>
      </c>
      <c r="W34" s="99">
        <v>2.8000000000000003</v>
      </c>
      <c r="X34" s="99">
        <v>2.0874999999999999</v>
      </c>
      <c r="Y34" s="99">
        <v>16.627500000000001</v>
      </c>
      <c r="Z34" s="99">
        <v>5.88</v>
      </c>
      <c r="AA34" s="99">
        <v>2.8624999999999998</v>
      </c>
      <c r="AB34" s="99">
        <v>1.2175</v>
      </c>
      <c r="AC34" s="99">
        <v>3.29</v>
      </c>
      <c r="AD34" s="99">
        <v>1.85</v>
      </c>
      <c r="AE34" s="92">
        <v>2876.8924999999999</v>
      </c>
      <c r="AF34" s="92">
        <v>946696.75</v>
      </c>
      <c r="AG34" s="100">
        <v>3.1027500000000865</v>
      </c>
      <c r="AH34" s="92">
        <v>3037.6039247442773</v>
      </c>
      <c r="AI34" s="99" t="s">
        <v>869</v>
      </c>
      <c r="AJ34" s="99">
        <v>123.33195468802083</v>
      </c>
      <c r="AK34" s="99">
        <v>71.000332080525979</v>
      </c>
      <c r="AL34" s="99">
        <v>194.33228676854679</v>
      </c>
      <c r="AM34" s="99">
        <v>187.05086249999999</v>
      </c>
      <c r="AN34" s="99">
        <v>51.475000000000001</v>
      </c>
      <c r="AO34" s="101">
        <v>4.0374999999999996</v>
      </c>
      <c r="AP34" s="99">
        <v>126.48250000000002</v>
      </c>
      <c r="AQ34" s="99">
        <v>127.25</v>
      </c>
      <c r="AR34" s="99">
        <v>117.955</v>
      </c>
      <c r="AS34" s="99">
        <v>11.9475</v>
      </c>
      <c r="AT34" s="99">
        <v>483.03750000000002</v>
      </c>
      <c r="AU34" s="99">
        <v>5.6174999999999997</v>
      </c>
      <c r="AV34" s="99">
        <v>12.24</v>
      </c>
      <c r="AW34" s="99">
        <v>4.7074999999999996</v>
      </c>
      <c r="AX34" s="99">
        <v>25.5</v>
      </c>
      <c r="AY34" s="99">
        <v>81.625</v>
      </c>
      <c r="AZ34" s="99">
        <v>2.4900000000000002</v>
      </c>
      <c r="BA34" s="99">
        <v>1.2450000000000001</v>
      </c>
      <c r="BB34" s="99">
        <v>18.297499999999999</v>
      </c>
      <c r="BC34" s="99">
        <v>34.232500000000002</v>
      </c>
      <c r="BD34" s="99">
        <v>29.912499999999998</v>
      </c>
      <c r="BE34" s="99">
        <v>37.887500000000003</v>
      </c>
      <c r="BF34" s="99">
        <v>75.084999999999994</v>
      </c>
      <c r="BG34" s="99">
        <v>8.9166666666666661</v>
      </c>
      <c r="BH34" s="99">
        <v>17.522500000000001</v>
      </c>
      <c r="BI34" s="99">
        <v>21.5825</v>
      </c>
      <c r="BJ34" s="99">
        <v>2.3525</v>
      </c>
      <c r="BK34" s="99">
        <v>73.174999999999997</v>
      </c>
      <c r="BL34" s="99">
        <v>9.9474999999999998</v>
      </c>
      <c r="BM34" s="99">
        <v>6.5774999999999997</v>
      </c>
    </row>
    <row r="35" spans="1:65" x14ac:dyDescent="0.2">
      <c r="A35" s="13">
        <v>633700540</v>
      </c>
      <c r="B35" s="14" t="s">
        <v>235</v>
      </c>
      <c r="C35" s="14" t="s">
        <v>829</v>
      </c>
      <c r="D35" s="14" t="s">
        <v>830</v>
      </c>
      <c r="E35" s="99">
        <v>11.504225791639655</v>
      </c>
      <c r="F35" s="99">
        <v>4.6456248541478899</v>
      </c>
      <c r="G35" s="99">
        <v>4.0413756857944261</v>
      </c>
      <c r="H35" s="99">
        <v>1.7150708011060221</v>
      </c>
      <c r="I35" s="99">
        <v>1.0835985236551757</v>
      </c>
      <c r="J35" s="99">
        <v>2.3764927916463634</v>
      </c>
      <c r="K35" s="99">
        <v>2.976838436880846</v>
      </c>
      <c r="L35" s="99">
        <v>1.1376699339484251</v>
      </c>
      <c r="M35" s="99">
        <v>4.3728491107536422</v>
      </c>
      <c r="N35" s="99">
        <v>2.9336391710121292</v>
      </c>
      <c r="O35" s="99">
        <v>0.62739354940813274</v>
      </c>
      <c r="P35" s="99">
        <v>1.6524272696744509</v>
      </c>
      <c r="Q35" s="99">
        <v>3.3455155624389912</v>
      </c>
      <c r="R35" s="99">
        <v>3.7691162184216749</v>
      </c>
      <c r="S35" s="99">
        <v>5.3289696546227052</v>
      </c>
      <c r="T35" s="99">
        <v>3.6188237434084845</v>
      </c>
      <c r="U35" s="99">
        <v>4.7049905352026915</v>
      </c>
      <c r="V35" s="99">
        <v>1.5222547571273375</v>
      </c>
      <c r="W35" s="99">
        <v>2.2058732518729345</v>
      </c>
      <c r="X35" s="99">
        <v>1.8826213376187584</v>
      </c>
      <c r="Y35" s="99">
        <v>16.226997544206309</v>
      </c>
      <c r="Z35" s="99">
        <v>5.308689618758196</v>
      </c>
      <c r="AA35" s="99">
        <v>3.1359311860315313</v>
      </c>
      <c r="AB35" s="99">
        <v>1.6773860322150524</v>
      </c>
      <c r="AC35" s="99">
        <v>3.3000214008395656</v>
      </c>
      <c r="AD35" s="99">
        <v>1.9368010427102118</v>
      </c>
      <c r="AE35" s="92">
        <v>1737.1523166808317</v>
      </c>
      <c r="AF35" s="92">
        <v>590007.61968035251</v>
      </c>
      <c r="AG35" s="100">
        <v>3.0565913322827623</v>
      </c>
      <c r="AH35" s="92">
        <v>1877.7465900579305</v>
      </c>
      <c r="AI35" s="99" t="s">
        <v>869</v>
      </c>
      <c r="AJ35" s="99">
        <v>250.85724626708694</v>
      </c>
      <c r="AK35" s="99">
        <v>58.100549121372424</v>
      </c>
      <c r="AL35" s="99">
        <v>308.95779538845937</v>
      </c>
      <c r="AM35" s="99">
        <v>172.15821042588601</v>
      </c>
      <c r="AN35" s="99">
        <v>71.18409260834278</v>
      </c>
      <c r="AO35" s="101">
        <v>3.6274804753640213</v>
      </c>
      <c r="AP35" s="99">
        <v>83.317048914345051</v>
      </c>
      <c r="AQ35" s="99">
        <v>98.787434244760362</v>
      </c>
      <c r="AR35" s="99">
        <v>115.99482083996408</v>
      </c>
      <c r="AS35" s="99">
        <v>8.8904263516479425</v>
      </c>
      <c r="AT35" s="99">
        <v>319.31722628372876</v>
      </c>
      <c r="AU35" s="99">
        <v>3.6101380538436185</v>
      </c>
      <c r="AV35" s="99">
        <v>12.84845561281459</v>
      </c>
      <c r="AW35" s="99">
        <v>4.5702820852844415</v>
      </c>
      <c r="AX35" s="99">
        <v>18.798399873324627</v>
      </c>
      <c r="AY35" s="99">
        <v>20.80922082003028</v>
      </c>
      <c r="AZ35" s="99">
        <v>3.0453130187693773</v>
      </c>
      <c r="BA35" s="99">
        <v>1.7469402153071727</v>
      </c>
      <c r="BB35" s="99">
        <v>21.583289878249595</v>
      </c>
      <c r="BC35" s="99">
        <v>23.325670066561383</v>
      </c>
      <c r="BD35" s="99">
        <v>15.467016792645806</v>
      </c>
      <c r="BE35" s="99">
        <v>33.160709711496544</v>
      </c>
      <c r="BF35" s="99">
        <v>66.896797980090795</v>
      </c>
      <c r="BG35" s="99">
        <v>12.425075108052468</v>
      </c>
      <c r="BH35" s="99">
        <v>11.543936641383452</v>
      </c>
      <c r="BI35" s="99">
        <v>15.806445074188231</v>
      </c>
      <c r="BJ35" s="99">
        <v>3.336152683965059</v>
      </c>
      <c r="BK35" s="99">
        <v>55.022023820873315</v>
      </c>
      <c r="BL35" s="99">
        <v>9.3967939028605159</v>
      </c>
      <c r="BM35" s="99">
        <v>5.4862972175517957</v>
      </c>
    </row>
    <row r="36" spans="1:65" x14ac:dyDescent="0.2">
      <c r="A36" s="13">
        <v>636084600</v>
      </c>
      <c r="B36" s="14" t="s">
        <v>235</v>
      </c>
      <c r="C36" s="14" t="s">
        <v>876</v>
      </c>
      <c r="D36" s="14" t="s">
        <v>240</v>
      </c>
      <c r="E36" s="99">
        <v>16.922499999999999</v>
      </c>
      <c r="F36" s="99">
        <v>4.0674999999999999</v>
      </c>
      <c r="G36" s="99">
        <v>5.25</v>
      </c>
      <c r="H36" s="99">
        <v>1.78</v>
      </c>
      <c r="I36" s="99">
        <v>1.4650000000000001</v>
      </c>
      <c r="J36" s="99">
        <v>3.0300000000000002</v>
      </c>
      <c r="K36" s="99">
        <v>3.1449999999999996</v>
      </c>
      <c r="L36" s="99">
        <v>2.0049999999999999</v>
      </c>
      <c r="M36" s="99">
        <v>6.085</v>
      </c>
      <c r="N36" s="99">
        <v>3.0649999999999999</v>
      </c>
      <c r="O36" s="99">
        <v>0.81500000000000006</v>
      </c>
      <c r="P36" s="99">
        <v>2.31</v>
      </c>
      <c r="Q36" s="99">
        <v>5.0049999999999999</v>
      </c>
      <c r="R36" s="99">
        <v>4.3100000000000005</v>
      </c>
      <c r="S36" s="99">
        <v>6.67</v>
      </c>
      <c r="T36" s="99">
        <v>3.8499999999999996</v>
      </c>
      <c r="U36" s="99">
        <v>5.1950000000000003</v>
      </c>
      <c r="V36" s="99">
        <v>1.9525000000000001</v>
      </c>
      <c r="W36" s="99">
        <v>2.7349999999999999</v>
      </c>
      <c r="X36" s="99">
        <v>2.2250000000000001</v>
      </c>
      <c r="Y36" s="99">
        <v>17.502499999999998</v>
      </c>
      <c r="Z36" s="99">
        <v>7.24</v>
      </c>
      <c r="AA36" s="99">
        <v>3.3200000000000003</v>
      </c>
      <c r="AB36" s="99">
        <v>1.9900000000000002</v>
      </c>
      <c r="AC36" s="99">
        <v>3.2424999999999997</v>
      </c>
      <c r="AD36" s="99">
        <v>2.1074999999999999</v>
      </c>
      <c r="AE36" s="92">
        <v>2667.4375</v>
      </c>
      <c r="AF36" s="92">
        <v>864614.75</v>
      </c>
      <c r="AG36" s="100">
        <v>3.2453500000000233</v>
      </c>
      <c r="AH36" s="92">
        <v>2823.1593103560845</v>
      </c>
      <c r="AI36" s="99" t="s">
        <v>869</v>
      </c>
      <c r="AJ36" s="99">
        <v>187.83536375435202</v>
      </c>
      <c r="AK36" s="99">
        <v>82.43315881005347</v>
      </c>
      <c r="AL36" s="99">
        <v>270.26852256440549</v>
      </c>
      <c r="AM36" s="99">
        <v>184.80086249999999</v>
      </c>
      <c r="AN36" s="99">
        <v>68.572500000000005</v>
      </c>
      <c r="AO36" s="101">
        <v>4.0932499999999994</v>
      </c>
      <c r="AP36" s="99">
        <v>138.86500000000001</v>
      </c>
      <c r="AQ36" s="99">
        <v>149.25749999999999</v>
      </c>
      <c r="AR36" s="99">
        <v>140.1225</v>
      </c>
      <c r="AS36" s="99">
        <v>12.275</v>
      </c>
      <c r="AT36" s="99">
        <v>471.27250000000004</v>
      </c>
      <c r="AU36" s="99">
        <v>5.7700000000000005</v>
      </c>
      <c r="AV36" s="99">
        <v>12.497499999999999</v>
      </c>
      <c r="AW36" s="99">
        <v>4.2125000000000004</v>
      </c>
      <c r="AX36" s="99">
        <v>23.322499999999998</v>
      </c>
      <c r="AY36" s="99">
        <v>74.087499999999991</v>
      </c>
      <c r="AZ36" s="99">
        <v>3.1549999999999998</v>
      </c>
      <c r="BA36" s="99">
        <v>1.36</v>
      </c>
      <c r="BB36" s="99">
        <v>15.785</v>
      </c>
      <c r="BC36" s="99">
        <v>41.522500000000001</v>
      </c>
      <c r="BD36" s="99">
        <v>26.715</v>
      </c>
      <c r="BE36" s="99">
        <v>51.112499999999997</v>
      </c>
      <c r="BF36" s="99">
        <v>70.14</v>
      </c>
      <c r="BG36" s="99">
        <v>12.827083333333334</v>
      </c>
      <c r="BH36" s="99">
        <v>14.175000000000001</v>
      </c>
      <c r="BI36" s="99">
        <v>21.21</v>
      </c>
      <c r="BJ36" s="99">
        <v>3.7974999999999994</v>
      </c>
      <c r="BK36" s="99">
        <v>71.215000000000003</v>
      </c>
      <c r="BL36" s="99">
        <v>10.365000000000002</v>
      </c>
      <c r="BM36" s="99">
        <v>8.5250000000000004</v>
      </c>
    </row>
    <row r="37" spans="1:65" x14ac:dyDescent="0.2">
      <c r="A37" s="13">
        <v>640900720</v>
      </c>
      <c r="B37" s="14" t="s">
        <v>235</v>
      </c>
      <c r="C37" s="14" t="s">
        <v>877</v>
      </c>
      <c r="D37" s="14" t="s">
        <v>241</v>
      </c>
      <c r="E37" s="99">
        <v>11.1275</v>
      </c>
      <c r="F37" s="99">
        <v>5.5200000000000005</v>
      </c>
      <c r="G37" s="99">
        <v>4.33</v>
      </c>
      <c r="H37" s="99">
        <v>1.615</v>
      </c>
      <c r="I37" s="99">
        <v>0.94500000000000006</v>
      </c>
      <c r="J37" s="99">
        <v>3.2475000000000001</v>
      </c>
      <c r="K37" s="99">
        <v>2.8774999999999999</v>
      </c>
      <c r="L37" s="99">
        <v>1.1100000000000001</v>
      </c>
      <c r="M37" s="99">
        <v>4.3149999999999995</v>
      </c>
      <c r="N37" s="99">
        <v>3.7924999999999995</v>
      </c>
      <c r="O37" s="99">
        <v>0.6825</v>
      </c>
      <c r="P37" s="99">
        <v>1.4475</v>
      </c>
      <c r="Q37" s="99">
        <v>3.1724999999999999</v>
      </c>
      <c r="R37" s="99">
        <v>3.8375000000000004</v>
      </c>
      <c r="S37" s="99">
        <v>5.12</v>
      </c>
      <c r="T37" s="99">
        <v>3.1125000000000003</v>
      </c>
      <c r="U37" s="99">
        <v>4.3450000000000006</v>
      </c>
      <c r="V37" s="99">
        <v>1.425</v>
      </c>
      <c r="W37" s="99">
        <v>2.16</v>
      </c>
      <c r="X37" s="99">
        <v>1.7575000000000001</v>
      </c>
      <c r="Y37" s="99">
        <v>15.262499999999998</v>
      </c>
      <c r="Z37" s="99">
        <v>5.8250000000000002</v>
      </c>
      <c r="AA37" s="99">
        <v>2.9225000000000003</v>
      </c>
      <c r="AB37" s="99">
        <v>1.3725000000000001</v>
      </c>
      <c r="AC37" s="99">
        <v>3.0950000000000002</v>
      </c>
      <c r="AD37" s="99">
        <v>1.8274999999999999</v>
      </c>
      <c r="AE37" s="92">
        <v>2135.7150000000001</v>
      </c>
      <c r="AF37" s="92">
        <v>525143.25</v>
      </c>
      <c r="AG37" s="100">
        <v>3.1222916667500602</v>
      </c>
      <c r="AH37" s="92">
        <v>1686.8596188197052</v>
      </c>
      <c r="AI37" s="99" t="s">
        <v>869</v>
      </c>
      <c r="AJ37" s="99">
        <v>151.00867866666667</v>
      </c>
      <c r="AK37" s="99">
        <v>44.168845296717166</v>
      </c>
      <c r="AL37" s="99">
        <v>195.17752396338383</v>
      </c>
      <c r="AM37" s="99">
        <v>184.05086249999999</v>
      </c>
      <c r="AN37" s="99">
        <v>50.387499999999996</v>
      </c>
      <c r="AO37" s="101">
        <v>4.1877626126575542</v>
      </c>
      <c r="AP37" s="99">
        <v>145.99250000000001</v>
      </c>
      <c r="AQ37" s="99">
        <v>184.65</v>
      </c>
      <c r="AR37" s="99">
        <v>99.09</v>
      </c>
      <c r="AS37" s="99">
        <v>11.022500000000001</v>
      </c>
      <c r="AT37" s="99">
        <v>470.0625</v>
      </c>
      <c r="AU37" s="99">
        <v>6.13</v>
      </c>
      <c r="AV37" s="99">
        <v>15.49</v>
      </c>
      <c r="AW37" s="99">
        <v>4.4400000000000004</v>
      </c>
      <c r="AX37" s="99">
        <v>30.034442116465463</v>
      </c>
      <c r="AY37" s="99">
        <v>60.5</v>
      </c>
      <c r="AZ37" s="99">
        <v>2.8849999999999998</v>
      </c>
      <c r="BA37" s="99">
        <v>1.1000000000000001</v>
      </c>
      <c r="BB37" s="99">
        <v>15.547499999999999</v>
      </c>
      <c r="BC37" s="99">
        <v>31.192500000000003</v>
      </c>
      <c r="BD37" s="99">
        <v>30.837515547573922</v>
      </c>
      <c r="BE37" s="99">
        <v>27.847499999999997</v>
      </c>
      <c r="BF37" s="99">
        <v>71.274999999999991</v>
      </c>
      <c r="BG37" s="99">
        <v>15.99</v>
      </c>
      <c r="BH37" s="99">
        <v>13.505000000000001</v>
      </c>
      <c r="BI37" s="99">
        <v>23.907499999999999</v>
      </c>
      <c r="BJ37" s="99">
        <v>2.2549999999999999</v>
      </c>
      <c r="BK37" s="99">
        <v>47.5</v>
      </c>
      <c r="BL37" s="99">
        <v>9.32</v>
      </c>
      <c r="BM37" s="99">
        <v>8.6950000000000003</v>
      </c>
    </row>
    <row r="38" spans="1:65" x14ac:dyDescent="0.2">
      <c r="A38" s="13">
        <v>641740760</v>
      </c>
      <c r="B38" s="14" t="s">
        <v>235</v>
      </c>
      <c r="C38" s="14" t="s">
        <v>242</v>
      </c>
      <c r="D38" s="14" t="s">
        <v>243</v>
      </c>
      <c r="E38" s="99">
        <v>12.990000000000002</v>
      </c>
      <c r="F38" s="99">
        <v>4.5925000000000002</v>
      </c>
      <c r="G38" s="99">
        <v>5.1575000000000006</v>
      </c>
      <c r="H38" s="99">
        <v>1.8574999999999999</v>
      </c>
      <c r="I38" s="99">
        <v>1.2450000000000001</v>
      </c>
      <c r="J38" s="99">
        <v>2.3149999999999999</v>
      </c>
      <c r="K38" s="99">
        <v>3.14</v>
      </c>
      <c r="L38" s="99">
        <v>1.24</v>
      </c>
      <c r="M38" s="99">
        <v>5.0824999999999996</v>
      </c>
      <c r="N38" s="99">
        <v>2.99</v>
      </c>
      <c r="O38" s="99">
        <v>0.67500000000000004</v>
      </c>
      <c r="P38" s="99">
        <v>1.5074999999999998</v>
      </c>
      <c r="Q38" s="99">
        <v>3.5825</v>
      </c>
      <c r="R38" s="99">
        <v>4.0774999999999997</v>
      </c>
      <c r="S38" s="99">
        <v>5.4574999999999996</v>
      </c>
      <c r="T38" s="99">
        <v>3.21</v>
      </c>
      <c r="U38" s="99">
        <v>5.45</v>
      </c>
      <c r="V38" s="99">
        <v>1.6850000000000001</v>
      </c>
      <c r="W38" s="99">
        <v>2.8000000000000003</v>
      </c>
      <c r="X38" s="99">
        <v>2.1375000000000002</v>
      </c>
      <c r="Y38" s="99">
        <v>16.612500000000001</v>
      </c>
      <c r="Z38" s="99">
        <v>6.03</v>
      </c>
      <c r="AA38" s="99">
        <v>2.8624999999999998</v>
      </c>
      <c r="AB38" s="99">
        <v>1.2175</v>
      </c>
      <c r="AC38" s="99">
        <v>3.29</v>
      </c>
      <c r="AD38" s="99">
        <v>1.85</v>
      </c>
      <c r="AE38" s="92">
        <v>2660.4324999999999</v>
      </c>
      <c r="AF38" s="92">
        <v>897180</v>
      </c>
      <c r="AG38" s="100">
        <v>3.1111875000000335</v>
      </c>
      <c r="AH38" s="92">
        <v>2879.58154679678</v>
      </c>
      <c r="AI38" s="99" t="s">
        <v>869</v>
      </c>
      <c r="AJ38" s="99">
        <v>165.62004613713452</v>
      </c>
      <c r="AK38" s="99">
        <v>71.230599398564109</v>
      </c>
      <c r="AL38" s="99">
        <v>236.85064553569862</v>
      </c>
      <c r="AM38" s="99">
        <v>179.45925</v>
      </c>
      <c r="AN38" s="99">
        <v>58.262500000000003</v>
      </c>
      <c r="AO38" s="101">
        <v>4.0505000000000004</v>
      </c>
      <c r="AP38" s="99">
        <v>121.51249999999999</v>
      </c>
      <c r="AQ38" s="99">
        <v>122.5</v>
      </c>
      <c r="AR38" s="99">
        <v>110.8875</v>
      </c>
      <c r="AS38" s="99">
        <v>11.9475</v>
      </c>
      <c r="AT38" s="99">
        <v>483.55500000000001</v>
      </c>
      <c r="AU38" s="99">
        <v>5.5200000000000005</v>
      </c>
      <c r="AV38" s="99">
        <v>12.615</v>
      </c>
      <c r="AW38" s="99">
        <v>4.3450000000000006</v>
      </c>
      <c r="AX38" s="99">
        <v>23.875</v>
      </c>
      <c r="AY38" s="99">
        <v>67.042500000000004</v>
      </c>
      <c r="AZ38" s="99">
        <v>2.48</v>
      </c>
      <c r="BA38" s="99">
        <v>1.2875000000000001</v>
      </c>
      <c r="BB38" s="99">
        <v>15.3725</v>
      </c>
      <c r="BC38" s="99">
        <v>35.445</v>
      </c>
      <c r="BD38" s="99">
        <v>30.619999999999997</v>
      </c>
      <c r="BE38" s="99">
        <v>40.515000000000001</v>
      </c>
      <c r="BF38" s="99">
        <v>70.085000000000008</v>
      </c>
      <c r="BG38" s="99">
        <v>9.2916666666666661</v>
      </c>
      <c r="BH38" s="99">
        <v>15.01</v>
      </c>
      <c r="BI38" s="99">
        <v>22.835000000000001</v>
      </c>
      <c r="BJ38" s="99">
        <v>2.2950000000000004</v>
      </c>
      <c r="BK38" s="99">
        <v>66.637499999999989</v>
      </c>
      <c r="BL38" s="99">
        <v>9.9474999999999998</v>
      </c>
      <c r="BM38" s="99">
        <v>6.4799999999999995</v>
      </c>
    </row>
    <row r="39" spans="1:65" x14ac:dyDescent="0.2">
      <c r="A39" s="13">
        <v>641884800</v>
      </c>
      <c r="B39" s="14" t="s">
        <v>235</v>
      </c>
      <c r="C39" s="14" t="s">
        <v>876</v>
      </c>
      <c r="D39" s="14" t="s">
        <v>244</v>
      </c>
      <c r="E39" s="99">
        <v>17.059999999999999</v>
      </c>
      <c r="F39" s="99">
        <v>4.5325000000000006</v>
      </c>
      <c r="G39" s="99">
        <v>5.2250000000000005</v>
      </c>
      <c r="H39" s="99">
        <v>1.8175000000000001</v>
      </c>
      <c r="I39" s="99">
        <v>1.41</v>
      </c>
      <c r="J39" s="99">
        <v>2.9874999999999998</v>
      </c>
      <c r="K39" s="99">
        <v>3.1700000000000004</v>
      </c>
      <c r="L39" s="99">
        <v>1.8574999999999999</v>
      </c>
      <c r="M39" s="99">
        <v>6.15</v>
      </c>
      <c r="N39" s="99">
        <v>3.1849999999999996</v>
      </c>
      <c r="O39" s="99">
        <v>0.81500000000000006</v>
      </c>
      <c r="P39" s="99">
        <v>2.34</v>
      </c>
      <c r="Q39" s="99">
        <v>4.71</v>
      </c>
      <c r="R39" s="99">
        <v>4.2050000000000001</v>
      </c>
      <c r="S39" s="99">
        <v>6.56</v>
      </c>
      <c r="T39" s="99">
        <v>3.88</v>
      </c>
      <c r="U39" s="99">
        <v>5.3150000000000004</v>
      </c>
      <c r="V39" s="99">
        <v>2.0575000000000001</v>
      </c>
      <c r="W39" s="99">
        <v>2.7549999999999999</v>
      </c>
      <c r="X39" s="99">
        <v>2.2124999999999999</v>
      </c>
      <c r="Y39" s="99">
        <v>18.057499999999997</v>
      </c>
      <c r="Z39" s="99">
        <v>6.8950000000000005</v>
      </c>
      <c r="AA39" s="99">
        <v>3.3375000000000004</v>
      </c>
      <c r="AB39" s="99">
        <v>2.0124999999999997</v>
      </c>
      <c r="AC39" s="99">
        <v>3.5249999999999999</v>
      </c>
      <c r="AD39" s="99">
        <v>1.9475000000000002</v>
      </c>
      <c r="AE39" s="92">
        <v>3718.3049999999998</v>
      </c>
      <c r="AF39" s="92">
        <v>1418092.5</v>
      </c>
      <c r="AG39" s="100">
        <v>3.245349999999978</v>
      </c>
      <c r="AH39" s="92">
        <v>4630.0628908826147</v>
      </c>
      <c r="AI39" s="99" t="s">
        <v>869</v>
      </c>
      <c r="AJ39" s="99">
        <v>187.85536375435206</v>
      </c>
      <c r="AK39" s="99">
        <v>80.560815737136807</v>
      </c>
      <c r="AL39" s="99">
        <v>268.41617949148883</v>
      </c>
      <c r="AM39" s="99">
        <v>195.9233625</v>
      </c>
      <c r="AN39" s="99">
        <v>70.772499999999994</v>
      </c>
      <c r="AO39" s="101">
        <v>4.1645000000000003</v>
      </c>
      <c r="AP39" s="99">
        <v>144.29500000000002</v>
      </c>
      <c r="AQ39" s="99">
        <v>157.94999999999999</v>
      </c>
      <c r="AR39" s="99">
        <v>138.42250000000001</v>
      </c>
      <c r="AS39" s="99">
        <v>12.252500000000001</v>
      </c>
      <c r="AT39" s="99">
        <v>476.435</v>
      </c>
      <c r="AU39" s="99">
        <v>6.1375000000000002</v>
      </c>
      <c r="AV39" s="99">
        <v>12.5275</v>
      </c>
      <c r="AW39" s="99">
        <v>4.1825000000000001</v>
      </c>
      <c r="AX39" s="99">
        <v>24.445</v>
      </c>
      <c r="AY39" s="99">
        <v>80.577500000000001</v>
      </c>
      <c r="AZ39" s="99">
        <v>3.1724999999999999</v>
      </c>
      <c r="BA39" s="99">
        <v>1.3275000000000001</v>
      </c>
      <c r="BB39" s="99">
        <v>15.73</v>
      </c>
      <c r="BC39" s="99">
        <v>44.354999999999997</v>
      </c>
      <c r="BD39" s="99">
        <v>27.882499999999997</v>
      </c>
      <c r="BE39" s="99">
        <v>53.635000000000005</v>
      </c>
      <c r="BF39" s="99">
        <v>70.917500000000004</v>
      </c>
      <c r="BG39" s="99">
        <v>13.311666666666666</v>
      </c>
      <c r="BH39" s="99">
        <v>15.780000000000001</v>
      </c>
      <c r="BI39" s="99">
        <v>21.4175</v>
      </c>
      <c r="BJ39" s="99">
        <v>3.9975000000000005</v>
      </c>
      <c r="BK39" s="99">
        <v>73.2</v>
      </c>
      <c r="BL39" s="99">
        <v>10.315</v>
      </c>
      <c r="BM39" s="99">
        <v>8.81</v>
      </c>
    </row>
    <row r="40" spans="1:65" x14ac:dyDescent="0.2">
      <c r="A40" s="13">
        <v>644700900</v>
      </c>
      <c r="B40" s="14" t="s">
        <v>235</v>
      </c>
      <c r="C40" s="14" t="s">
        <v>245</v>
      </c>
      <c r="D40" s="14" t="s">
        <v>246</v>
      </c>
      <c r="E40" s="99">
        <v>12.9925</v>
      </c>
      <c r="F40" s="99">
        <v>5.67</v>
      </c>
      <c r="G40" s="99">
        <v>4.8274999999999997</v>
      </c>
      <c r="H40" s="99">
        <v>1.6725000000000001</v>
      </c>
      <c r="I40" s="99">
        <v>1.2475000000000001</v>
      </c>
      <c r="J40" s="99">
        <v>3.0525000000000002</v>
      </c>
      <c r="K40" s="99">
        <v>2.38</v>
      </c>
      <c r="L40" s="99">
        <v>1.3674999999999999</v>
      </c>
      <c r="M40" s="99">
        <v>4.9325000000000001</v>
      </c>
      <c r="N40" s="99">
        <v>3.7175000000000002</v>
      </c>
      <c r="O40" s="99">
        <v>0.76</v>
      </c>
      <c r="P40" s="99">
        <v>1.8175000000000001</v>
      </c>
      <c r="Q40" s="99">
        <v>4.0175000000000001</v>
      </c>
      <c r="R40" s="99">
        <v>4.2200000000000006</v>
      </c>
      <c r="S40" s="99">
        <v>5.97</v>
      </c>
      <c r="T40" s="99">
        <v>3.1574999999999998</v>
      </c>
      <c r="U40" s="99">
        <v>4.8724999999999996</v>
      </c>
      <c r="V40" s="99">
        <v>1.7649999999999999</v>
      </c>
      <c r="W40" s="99">
        <v>2.3825000000000003</v>
      </c>
      <c r="X40" s="99">
        <v>1.7925</v>
      </c>
      <c r="Y40" s="99">
        <v>15.1225</v>
      </c>
      <c r="Z40" s="99">
        <v>6.2075000000000005</v>
      </c>
      <c r="AA40" s="99">
        <v>3.1225000000000001</v>
      </c>
      <c r="AB40" s="99">
        <v>1.73</v>
      </c>
      <c r="AC40" s="99">
        <v>3.3125</v>
      </c>
      <c r="AD40" s="99">
        <v>1.96</v>
      </c>
      <c r="AE40" s="92">
        <v>1630.145</v>
      </c>
      <c r="AF40" s="92">
        <v>537673.25</v>
      </c>
      <c r="AG40" s="100">
        <v>3.1268333332501141</v>
      </c>
      <c r="AH40" s="92">
        <v>1729.3969042989122</v>
      </c>
      <c r="AI40" s="99" t="s">
        <v>869</v>
      </c>
      <c r="AJ40" s="99">
        <v>258.18365147499998</v>
      </c>
      <c r="AK40" s="99">
        <v>48.676946458333326</v>
      </c>
      <c r="AL40" s="99">
        <v>306.86059793333328</v>
      </c>
      <c r="AM40" s="99">
        <v>182.55086249999999</v>
      </c>
      <c r="AN40" s="99">
        <v>59.332499999999996</v>
      </c>
      <c r="AO40" s="101">
        <v>3.9355126126575537</v>
      </c>
      <c r="AP40" s="99">
        <v>119.15</v>
      </c>
      <c r="AQ40" s="99">
        <v>130.17249999999999</v>
      </c>
      <c r="AR40" s="99">
        <v>90.617500000000007</v>
      </c>
      <c r="AS40" s="99">
        <v>11.445000000000002</v>
      </c>
      <c r="AT40" s="99">
        <v>469.07499999999999</v>
      </c>
      <c r="AU40" s="99">
        <v>5.1099999999999994</v>
      </c>
      <c r="AV40" s="99">
        <v>14.545</v>
      </c>
      <c r="AW40" s="99">
        <v>4.0924999999999994</v>
      </c>
      <c r="AX40" s="99">
        <v>19.754442116465462</v>
      </c>
      <c r="AY40" s="99">
        <v>43.332499999999996</v>
      </c>
      <c r="AZ40" s="99">
        <v>2.9400000000000004</v>
      </c>
      <c r="BA40" s="99">
        <v>1.3149999999999999</v>
      </c>
      <c r="BB40" s="99">
        <v>13.965</v>
      </c>
      <c r="BC40" s="99">
        <v>24.212499999999999</v>
      </c>
      <c r="BD40" s="99">
        <v>23.920015547573918</v>
      </c>
      <c r="BE40" s="99">
        <v>30.645</v>
      </c>
      <c r="BF40" s="99">
        <v>75.057500000000005</v>
      </c>
      <c r="BG40" s="99">
        <v>4.5585416666666658</v>
      </c>
      <c r="BH40" s="99">
        <v>12.08</v>
      </c>
      <c r="BI40" s="99">
        <v>19.017499999999998</v>
      </c>
      <c r="BJ40" s="99">
        <v>2.58</v>
      </c>
      <c r="BK40" s="99">
        <v>48.115000000000002</v>
      </c>
      <c r="BL40" s="99">
        <v>9.6549999999999994</v>
      </c>
      <c r="BM40" s="99">
        <v>8.1574999999999989</v>
      </c>
    </row>
    <row r="41" spans="1:65" x14ac:dyDescent="0.2">
      <c r="A41" s="13">
        <v>817820200</v>
      </c>
      <c r="B41" s="14" t="s">
        <v>247</v>
      </c>
      <c r="C41" s="14" t="s">
        <v>248</v>
      </c>
      <c r="D41" s="14" t="s">
        <v>249</v>
      </c>
      <c r="E41" s="99">
        <v>14.32</v>
      </c>
      <c r="F41" s="99">
        <v>4.4375</v>
      </c>
      <c r="G41" s="99">
        <v>4.41</v>
      </c>
      <c r="H41" s="99">
        <v>1.2849999999999999</v>
      </c>
      <c r="I41" s="99">
        <v>1.0799999999999998</v>
      </c>
      <c r="J41" s="99">
        <v>1.8175000000000001</v>
      </c>
      <c r="K41" s="99">
        <v>1.375</v>
      </c>
      <c r="L41" s="99">
        <v>1.0249999999999999</v>
      </c>
      <c r="M41" s="99">
        <v>4.2125000000000004</v>
      </c>
      <c r="N41" s="99">
        <v>2.6225000000000001</v>
      </c>
      <c r="O41" s="99">
        <v>0.53500000000000003</v>
      </c>
      <c r="P41" s="99">
        <v>1.5599999999999998</v>
      </c>
      <c r="Q41" s="99">
        <v>3.6900000000000004</v>
      </c>
      <c r="R41" s="99">
        <v>3.46</v>
      </c>
      <c r="S41" s="99">
        <v>4.7100000000000009</v>
      </c>
      <c r="T41" s="99">
        <v>2.8899999999999997</v>
      </c>
      <c r="U41" s="99">
        <v>4.2925000000000004</v>
      </c>
      <c r="V41" s="99">
        <v>1.2075</v>
      </c>
      <c r="W41" s="99">
        <v>1.8574999999999999</v>
      </c>
      <c r="X41" s="99">
        <v>2.0350000000000001</v>
      </c>
      <c r="Y41" s="99">
        <v>16.177499999999998</v>
      </c>
      <c r="Z41" s="99">
        <v>4.8624999999999998</v>
      </c>
      <c r="AA41" s="99">
        <v>2.6949999999999998</v>
      </c>
      <c r="AB41" s="99">
        <v>1.23</v>
      </c>
      <c r="AC41" s="99">
        <v>3.1074999999999999</v>
      </c>
      <c r="AD41" s="99">
        <v>1.9175</v>
      </c>
      <c r="AE41" s="92">
        <v>1482.5725</v>
      </c>
      <c r="AF41" s="92">
        <v>446407.75</v>
      </c>
      <c r="AG41" s="100">
        <v>3.1353500000001131</v>
      </c>
      <c r="AH41" s="92">
        <v>1437.8338572832092</v>
      </c>
      <c r="AI41" s="99" t="s">
        <v>869</v>
      </c>
      <c r="AJ41" s="99">
        <v>95.173145906250014</v>
      </c>
      <c r="AK41" s="99">
        <v>80.817038520270074</v>
      </c>
      <c r="AL41" s="99">
        <v>175.9901844265201</v>
      </c>
      <c r="AM41" s="99">
        <v>185.60865000000001</v>
      </c>
      <c r="AN41" s="99">
        <v>51.247500000000002</v>
      </c>
      <c r="AO41" s="101">
        <v>2.9565000000000001</v>
      </c>
      <c r="AP41" s="99">
        <v>114.05249999999999</v>
      </c>
      <c r="AQ41" s="99">
        <v>123.11750000000001</v>
      </c>
      <c r="AR41" s="99">
        <v>102.36750000000001</v>
      </c>
      <c r="AS41" s="99">
        <v>9.4425000000000008</v>
      </c>
      <c r="AT41" s="99">
        <v>475.71749999999997</v>
      </c>
      <c r="AU41" s="99">
        <v>5.4224999999999994</v>
      </c>
      <c r="AV41" s="99">
        <v>11.33</v>
      </c>
      <c r="AW41" s="99">
        <v>4.7525000000000004</v>
      </c>
      <c r="AX41" s="99">
        <v>25.425000000000001</v>
      </c>
      <c r="AY41" s="99">
        <v>46.557500000000005</v>
      </c>
      <c r="AZ41" s="99">
        <v>2.0674999999999999</v>
      </c>
      <c r="BA41" s="99">
        <v>1.0074999999999998</v>
      </c>
      <c r="BB41" s="99">
        <v>12.0875</v>
      </c>
      <c r="BC41" s="99">
        <v>35.702500000000001</v>
      </c>
      <c r="BD41" s="99">
        <v>25.93</v>
      </c>
      <c r="BE41" s="99">
        <v>35.817499999999995</v>
      </c>
      <c r="BF41" s="99">
        <v>87.667500000000004</v>
      </c>
      <c r="BG41" s="99">
        <v>10.205833333333333</v>
      </c>
      <c r="BH41" s="99">
        <v>10.39</v>
      </c>
      <c r="BI41" s="99">
        <v>15.03</v>
      </c>
      <c r="BJ41" s="99">
        <v>2.92</v>
      </c>
      <c r="BK41" s="99">
        <v>59.527500000000003</v>
      </c>
      <c r="BL41" s="99">
        <v>9.2624999999999993</v>
      </c>
      <c r="BM41" s="99">
        <v>9.0824999999999996</v>
      </c>
    </row>
    <row r="42" spans="1:65" x14ac:dyDescent="0.2">
      <c r="A42" s="13">
        <v>819740300</v>
      </c>
      <c r="B42" s="14" t="s">
        <v>247</v>
      </c>
      <c r="C42" s="14" t="s">
        <v>250</v>
      </c>
      <c r="D42" s="14" t="s">
        <v>251</v>
      </c>
      <c r="E42" s="99">
        <v>13.455</v>
      </c>
      <c r="F42" s="99">
        <v>4.1899999999999995</v>
      </c>
      <c r="G42" s="99">
        <v>4.2949999999999999</v>
      </c>
      <c r="H42" s="99">
        <v>1.3399999999999999</v>
      </c>
      <c r="I42" s="99">
        <v>0.96</v>
      </c>
      <c r="J42" s="99">
        <v>1.8374999999999999</v>
      </c>
      <c r="K42" s="99">
        <v>1.5125</v>
      </c>
      <c r="L42" s="99">
        <v>0.99750000000000005</v>
      </c>
      <c r="M42" s="99">
        <v>4.0599999999999996</v>
      </c>
      <c r="N42" s="99">
        <v>2.56</v>
      </c>
      <c r="O42" s="99">
        <v>0.505</v>
      </c>
      <c r="P42" s="99">
        <v>1.5699999999999998</v>
      </c>
      <c r="Q42" s="99">
        <v>3.5825</v>
      </c>
      <c r="R42" s="99">
        <v>3.5449999999999999</v>
      </c>
      <c r="S42" s="99">
        <v>4.0575000000000001</v>
      </c>
      <c r="T42" s="99">
        <v>2.4674999999999998</v>
      </c>
      <c r="U42" s="99">
        <v>3.9125000000000005</v>
      </c>
      <c r="V42" s="99">
        <v>1.165</v>
      </c>
      <c r="W42" s="99">
        <v>1.8175000000000001</v>
      </c>
      <c r="X42" s="99">
        <v>1.67</v>
      </c>
      <c r="Y42" s="99">
        <v>15.844999999999999</v>
      </c>
      <c r="Z42" s="99">
        <v>4.68</v>
      </c>
      <c r="AA42" s="99">
        <v>2.3850000000000002</v>
      </c>
      <c r="AB42" s="99">
        <v>1.0825</v>
      </c>
      <c r="AC42" s="99">
        <v>3.2600000000000002</v>
      </c>
      <c r="AD42" s="99">
        <v>1.9074999999999998</v>
      </c>
      <c r="AE42" s="92">
        <v>1661.95</v>
      </c>
      <c r="AF42" s="92">
        <v>581630.5</v>
      </c>
      <c r="AG42" s="100">
        <v>2.8486666666666971</v>
      </c>
      <c r="AH42" s="92">
        <v>1802.7874874862646</v>
      </c>
      <c r="AI42" s="99" t="s">
        <v>869</v>
      </c>
      <c r="AJ42" s="99">
        <v>60.367901199999999</v>
      </c>
      <c r="AK42" s="99">
        <v>57.180531916539763</v>
      </c>
      <c r="AL42" s="99">
        <v>117.54843311653977</v>
      </c>
      <c r="AM42" s="99">
        <v>186.0924</v>
      </c>
      <c r="AN42" s="99">
        <v>61.837499999999999</v>
      </c>
      <c r="AO42" s="101">
        <v>2.9827499999999998</v>
      </c>
      <c r="AP42" s="99">
        <v>110.25</v>
      </c>
      <c r="AQ42" s="99">
        <v>109.87</v>
      </c>
      <c r="AR42" s="99">
        <v>110.61499999999999</v>
      </c>
      <c r="AS42" s="99">
        <v>9.2174999999999994</v>
      </c>
      <c r="AT42" s="99">
        <v>476.96499999999992</v>
      </c>
      <c r="AU42" s="99">
        <v>5.26</v>
      </c>
      <c r="AV42" s="99">
        <v>11.772499999999999</v>
      </c>
      <c r="AW42" s="99">
        <v>4.5150000000000006</v>
      </c>
      <c r="AX42" s="99">
        <v>23.78</v>
      </c>
      <c r="AY42" s="99">
        <v>44.697500000000005</v>
      </c>
      <c r="AZ42" s="99">
        <v>1.9575</v>
      </c>
      <c r="BA42" s="99">
        <v>0.98499999999999999</v>
      </c>
      <c r="BB42" s="99">
        <v>15.600000000000001</v>
      </c>
      <c r="BC42" s="99">
        <v>34.297499999999999</v>
      </c>
      <c r="BD42" s="99">
        <v>25.657499999999999</v>
      </c>
      <c r="BE42" s="99">
        <v>33.185000000000002</v>
      </c>
      <c r="BF42" s="99">
        <v>96.12</v>
      </c>
      <c r="BG42" s="99">
        <v>14.406666666666666</v>
      </c>
      <c r="BH42" s="99">
        <v>13.512499999999999</v>
      </c>
      <c r="BI42" s="99">
        <v>21.55</v>
      </c>
      <c r="BJ42" s="99">
        <v>2.8324999999999996</v>
      </c>
      <c r="BK42" s="99">
        <v>61.854999999999997</v>
      </c>
      <c r="BL42" s="99">
        <v>9.2275000000000009</v>
      </c>
      <c r="BM42" s="99">
        <v>8.1550000000000011</v>
      </c>
    </row>
    <row r="43" spans="1:65" x14ac:dyDescent="0.2">
      <c r="A43" s="13">
        <v>819740351</v>
      </c>
      <c r="B43" s="14" t="s">
        <v>247</v>
      </c>
      <c r="C43" s="14" t="s">
        <v>250</v>
      </c>
      <c r="D43" s="14" t="s">
        <v>252</v>
      </c>
      <c r="E43" s="99">
        <v>11.692499999999999</v>
      </c>
      <c r="F43" s="99">
        <v>4.5925000000000002</v>
      </c>
      <c r="G43" s="99">
        <v>3.9175000000000004</v>
      </c>
      <c r="H43" s="99">
        <v>0.97250000000000003</v>
      </c>
      <c r="I43" s="99">
        <v>0.91249999999999998</v>
      </c>
      <c r="J43" s="99">
        <v>1.6675</v>
      </c>
      <c r="K43" s="99">
        <v>1.5</v>
      </c>
      <c r="L43" s="99">
        <v>0.99</v>
      </c>
      <c r="M43" s="99">
        <v>3.4850000000000003</v>
      </c>
      <c r="N43" s="99">
        <v>2.85</v>
      </c>
      <c r="O43" s="99">
        <v>0.51500000000000001</v>
      </c>
      <c r="P43" s="99">
        <v>1.5075000000000001</v>
      </c>
      <c r="Q43" s="99">
        <v>2.8849999999999998</v>
      </c>
      <c r="R43" s="99">
        <v>3.6074999999999999</v>
      </c>
      <c r="S43" s="99">
        <v>4.2324999999999999</v>
      </c>
      <c r="T43" s="99">
        <v>2.8600000000000003</v>
      </c>
      <c r="U43" s="99">
        <v>3.3174999999999999</v>
      </c>
      <c r="V43" s="99">
        <v>1.1724999999999999</v>
      </c>
      <c r="W43" s="99">
        <v>1.76</v>
      </c>
      <c r="X43" s="99">
        <v>1.7150000000000001</v>
      </c>
      <c r="Y43" s="99">
        <v>15.6225</v>
      </c>
      <c r="Z43" s="99">
        <v>4.335</v>
      </c>
      <c r="AA43" s="99">
        <v>2.5225</v>
      </c>
      <c r="AB43" s="99">
        <v>0.97249999999999992</v>
      </c>
      <c r="AC43" s="99">
        <v>2.7275</v>
      </c>
      <c r="AD43" s="99">
        <v>1.74</v>
      </c>
      <c r="AE43" s="92">
        <v>1824.8775000000001</v>
      </c>
      <c r="AF43" s="92">
        <v>541973.75</v>
      </c>
      <c r="AG43" s="100">
        <v>3.3396124999999861</v>
      </c>
      <c r="AH43" s="92">
        <v>1791.2086723007972</v>
      </c>
      <c r="AI43" s="99" t="s">
        <v>869</v>
      </c>
      <c r="AJ43" s="99">
        <v>55.407231991666663</v>
      </c>
      <c r="AK43" s="99">
        <v>46.819900399439881</v>
      </c>
      <c r="AL43" s="99">
        <v>102.22713239110655</v>
      </c>
      <c r="AM43" s="99">
        <v>190.60740000000004</v>
      </c>
      <c r="AN43" s="99">
        <v>63.085000000000008</v>
      </c>
      <c r="AO43" s="101">
        <v>2.7285126126575538</v>
      </c>
      <c r="AP43" s="99">
        <v>82.5</v>
      </c>
      <c r="AQ43" s="99">
        <v>108</v>
      </c>
      <c r="AR43" s="99">
        <v>96.25</v>
      </c>
      <c r="AS43" s="99">
        <v>9.5775000000000006</v>
      </c>
      <c r="AT43" s="99">
        <v>479.51</v>
      </c>
      <c r="AU43" s="99">
        <v>4.8650000000000002</v>
      </c>
      <c r="AV43" s="99">
        <v>11.14</v>
      </c>
      <c r="AW43" s="99">
        <v>4.8675000000000006</v>
      </c>
      <c r="AX43" s="99">
        <v>26.034442116465463</v>
      </c>
      <c r="AY43" s="99">
        <v>33.75</v>
      </c>
      <c r="AZ43" s="99">
        <v>2.3049999999999997</v>
      </c>
      <c r="BA43" s="99">
        <v>0.91</v>
      </c>
      <c r="BB43" s="99">
        <v>14.695</v>
      </c>
      <c r="BC43" s="99">
        <v>25.990000000000002</v>
      </c>
      <c r="BD43" s="99">
        <v>21.057515547573917</v>
      </c>
      <c r="BE43" s="99">
        <v>22.7225</v>
      </c>
      <c r="BF43" s="99">
        <v>65</v>
      </c>
      <c r="BG43" s="99">
        <v>10.5825</v>
      </c>
      <c r="BH43" s="99">
        <v>15.522500000000001</v>
      </c>
      <c r="BI43" s="99">
        <v>18.5</v>
      </c>
      <c r="BJ43" s="99">
        <v>2.9550000000000001</v>
      </c>
      <c r="BK43" s="99">
        <v>56</v>
      </c>
      <c r="BL43" s="99">
        <v>8.5399999999999991</v>
      </c>
      <c r="BM43" s="99">
        <v>8.99</v>
      </c>
    </row>
    <row r="44" spans="1:65" x14ac:dyDescent="0.2">
      <c r="A44" s="13">
        <v>824300500</v>
      </c>
      <c r="B44" s="14" t="s">
        <v>247</v>
      </c>
      <c r="C44" s="14" t="s">
        <v>253</v>
      </c>
      <c r="D44" s="14" t="s">
        <v>254</v>
      </c>
      <c r="E44" s="99">
        <v>12.818195267606084</v>
      </c>
      <c r="F44" s="99">
        <v>4.35631690759093</v>
      </c>
      <c r="G44" s="99">
        <v>4.5240322868193541</v>
      </c>
      <c r="H44" s="99">
        <v>1.6653256612649134</v>
      </c>
      <c r="I44" s="99">
        <v>1.1448192635813972</v>
      </c>
      <c r="J44" s="99">
        <v>2.2902235736413137</v>
      </c>
      <c r="K44" s="99">
        <v>1.437732084040523</v>
      </c>
      <c r="L44" s="99">
        <v>1.4129599522431517</v>
      </c>
      <c r="M44" s="99">
        <v>4.6382838600893193</v>
      </c>
      <c r="N44" s="99">
        <v>3.2228032922396954</v>
      </c>
      <c r="O44" s="99">
        <v>0.55138156923185733</v>
      </c>
      <c r="P44" s="99">
        <v>1.6907061004584754</v>
      </c>
      <c r="Q44" s="99">
        <v>4.1575825666629491</v>
      </c>
      <c r="R44" s="99">
        <v>4.3994715260645263</v>
      </c>
      <c r="S44" s="99">
        <v>4.945637766864456</v>
      </c>
      <c r="T44" s="99">
        <v>2.8267180668662393</v>
      </c>
      <c r="U44" s="99">
        <v>4.9654202854387925</v>
      </c>
      <c r="V44" s="99">
        <v>1.3900864207547745</v>
      </c>
      <c r="W44" s="99">
        <v>2.09363936293754</v>
      </c>
      <c r="X44" s="99">
        <v>1.8682992472242872</v>
      </c>
      <c r="Y44" s="99">
        <v>17.344722934356113</v>
      </c>
      <c r="Z44" s="99">
        <v>5.5959960656996461</v>
      </c>
      <c r="AA44" s="99">
        <v>2.7036760129496553</v>
      </c>
      <c r="AB44" s="99">
        <v>1.3947845685415099</v>
      </c>
      <c r="AC44" s="99">
        <v>3.3240598125164693</v>
      </c>
      <c r="AD44" s="99">
        <v>2.0436224141585244</v>
      </c>
      <c r="AE44" s="92">
        <v>1256.2296676875335</v>
      </c>
      <c r="AF44" s="92">
        <v>376870.10253874812</v>
      </c>
      <c r="AG44" s="100">
        <v>3.2068503576621925</v>
      </c>
      <c r="AH44" s="92">
        <v>1228.6126191922681</v>
      </c>
      <c r="AI44" s="99" t="s">
        <v>869</v>
      </c>
      <c r="AJ44" s="99">
        <v>74.58871250827687</v>
      </c>
      <c r="AK44" s="99">
        <v>57.011033606808098</v>
      </c>
      <c r="AL44" s="99">
        <v>131.59974611508497</v>
      </c>
      <c r="AM44" s="99">
        <v>188.10995673129537</v>
      </c>
      <c r="AN44" s="99">
        <v>58.96802899109111</v>
      </c>
      <c r="AO44" s="101">
        <v>2.9898615811848854</v>
      </c>
      <c r="AP44" s="99">
        <v>112.92113196898562</v>
      </c>
      <c r="AQ44" s="99">
        <v>148.37024171411909</v>
      </c>
      <c r="AR44" s="99">
        <v>92.465947540748516</v>
      </c>
      <c r="AS44" s="99">
        <v>9.2374070681880536</v>
      </c>
      <c r="AT44" s="99">
        <v>483.83241463532647</v>
      </c>
      <c r="AU44" s="99">
        <v>4.9908461290001993</v>
      </c>
      <c r="AV44" s="99">
        <v>12.311874324208963</v>
      </c>
      <c r="AW44" s="99">
        <v>3.8999405979471815</v>
      </c>
      <c r="AX44" s="99">
        <v>24.804222746742852</v>
      </c>
      <c r="AY44" s="99">
        <v>42.127229892152414</v>
      </c>
      <c r="AZ44" s="99">
        <v>2.015631601243141</v>
      </c>
      <c r="BA44" s="99">
        <v>1.0093319120085606</v>
      </c>
      <c r="BB44" s="99">
        <v>15.794604645794417</v>
      </c>
      <c r="BC44" s="99">
        <v>23.636089771738185</v>
      </c>
      <c r="BD44" s="99">
        <v>20.476553916039748</v>
      </c>
      <c r="BE44" s="99">
        <v>22.927466957343523</v>
      </c>
      <c r="BF44" s="99">
        <v>70.148175546483984</v>
      </c>
      <c r="BG44" s="99">
        <v>10.054559079666518</v>
      </c>
      <c r="BH44" s="99">
        <v>10.500034585756747</v>
      </c>
      <c r="BI44" s="99">
        <v>17.773039527713618</v>
      </c>
      <c r="BJ44" s="99">
        <v>3.1215577897154403</v>
      </c>
      <c r="BK44" s="99">
        <v>46.693858140269072</v>
      </c>
      <c r="BL44" s="99">
        <v>9.37521015919509</v>
      </c>
      <c r="BM44" s="99">
        <v>10.439390329680904</v>
      </c>
    </row>
    <row r="45" spans="1:65" x14ac:dyDescent="0.2">
      <c r="A45" s="13">
        <v>839380800</v>
      </c>
      <c r="B45" s="14" t="s">
        <v>247</v>
      </c>
      <c r="C45" s="14" t="s">
        <v>255</v>
      </c>
      <c r="D45" s="14" t="s">
        <v>256</v>
      </c>
      <c r="E45" s="99">
        <v>14.057499999999999</v>
      </c>
      <c r="F45" s="99">
        <v>4.72</v>
      </c>
      <c r="G45" s="99">
        <v>4.6124999999999998</v>
      </c>
      <c r="H45" s="99">
        <v>1.3174999999999999</v>
      </c>
      <c r="I45" s="99">
        <v>1.06</v>
      </c>
      <c r="J45" s="99">
        <v>1.9824999999999999</v>
      </c>
      <c r="K45" s="99">
        <v>1.3875000000000002</v>
      </c>
      <c r="L45" s="99">
        <v>1.0024999999999999</v>
      </c>
      <c r="M45" s="99">
        <v>4.6950000000000003</v>
      </c>
      <c r="N45" s="99">
        <v>2.4975000000000001</v>
      </c>
      <c r="O45" s="99">
        <v>0.57999999999999996</v>
      </c>
      <c r="P45" s="99">
        <v>1.4925000000000002</v>
      </c>
      <c r="Q45" s="99">
        <v>3.8449999999999998</v>
      </c>
      <c r="R45" s="99">
        <v>3.62</v>
      </c>
      <c r="S45" s="99">
        <v>4.8025000000000002</v>
      </c>
      <c r="T45" s="99">
        <v>2.7524999999999999</v>
      </c>
      <c r="U45" s="99">
        <v>4.0999999999999996</v>
      </c>
      <c r="V45" s="99">
        <v>1.23</v>
      </c>
      <c r="W45" s="99">
        <v>2.0049999999999999</v>
      </c>
      <c r="X45" s="99">
        <v>1.7250000000000001</v>
      </c>
      <c r="Y45" s="99">
        <v>15.472500000000002</v>
      </c>
      <c r="Z45" s="99">
        <v>5.13</v>
      </c>
      <c r="AA45" s="99">
        <v>2.36</v>
      </c>
      <c r="AB45" s="99">
        <v>1.23</v>
      </c>
      <c r="AC45" s="99">
        <v>2.9950000000000001</v>
      </c>
      <c r="AD45" s="99">
        <v>1.8775000000000002</v>
      </c>
      <c r="AE45" s="92">
        <v>1216.3699999999999</v>
      </c>
      <c r="AF45" s="92">
        <v>353522</v>
      </c>
      <c r="AG45" s="100">
        <v>2.9687499999999778</v>
      </c>
      <c r="AH45" s="92">
        <v>1118.1621883885307</v>
      </c>
      <c r="AI45" s="99" t="s">
        <v>869</v>
      </c>
      <c r="AJ45" s="99">
        <v>101.15474274583333</v>
      </c>
      <c r="AK45" s="99">
        <v>54.665111029467539</v>
      </c>
      <c r="AL45" s="99">
        <v>155.81985377530088</v>
      </c>
      <c r="AM45" s="99">
        <v>187.58865</v>
      </c>
      <c r="AN45" s="99">
        <v>46.707499999999996</v>
      </c>
      <c r="AO45" s="101">
        <v>3.0619999999999998</v>
      </c>
      <c r="AP45" s="99">
        <v>93.737499999999997</v>
      </c>
      <c r="AQ45" s="99">
        <v>91.875</v>
      </c>
      <c r="AR45" s="99">
        <v>92.575000000000003</v>
      </c>
      <c r="AS45" s="99">
        <v>9.5724999999999998</v>
      </c>
      <c r="AT45" s="99">
        <v>439.47749999999996</v>
      </c>
      <c r="AU45" s="99">
        <v>5.9775</v>
      </c>
      <c r="AV45" s="99">
        <v>11.202500000000001</v>
      </c>
      <c r="AW45" s="99">
        <v>4.4175000000000004</v>
      </c>
      <c r="AX45" s="99">
        <v>19.077500000000001</v>
      </c>
      <c r="AY45" s="99">
        <v>34.105000000000004</v>
      </c>
      <c r="AZ45" s="99">
        <v>2.6725000000000003</v>
      </c>
      <c r="BA45" s="99">
        <v>1.0450000000000002</v>
      </c>
      <c r="BB45" s="99">
        <v>12.445</v>
      </c>
      <c r="BC45" s="99">
        <v>18.4175</v>
      </c>
      <c r="BD45" s="99">
        <v>17.002500000000001</v>
      </c>
      <c r="BE45" s="99">
        <v>21.017500000000002</v>
      </c>
      <c r="BF45" s="99">
        <v>87.875</v>
      </c>
      <c r="BG45" s="99">
        <v>8.4033333333333324</v>
      </c>
      <c r="BH45" s="99">
        <v>11.1875</v>
      </c>
      <c r="BI45" s="99">
        <v>12.0425</v>
      </c>
      <c r="BJ45" s="99">
        <v>2.5724999999999998</v>
      </c>
      <c r="BK45" s="99">
        <v>40.46</v>
      </c>
      <c r="BL45" s="99">
        <v>9.370000000000001</v>
      </c>
      <c r="BM45" s="99">
        <v>6.99</v>
      </c>
    </row>
    <row r="46" spans="1:65" x14ac:dyDescent="0.2">
      <c r="A46" s="13">
        <v>914860800</v>
      </c>
      <c r="B46" s="14" t="s">
        <v>257</v>
      </c>
      <c r="C46" s="14" t="s">
        <v>258</v>
      </c>
      <c r="D46" s="14" t="s">
        <v>259</v>
      </c>
      <c r="E46" s="99">
        <v>13.9925</v>
      </c>
      <c r="F46" s="99">
        <v>4.6100000000000003</v>
      </c>
      <c r="G46" s="99">
        <v>4.8624999999999998</v>
      </c>
      <c r="H46" s="99">
        <v>1.6275000000000002</v>
      </c>
      <c r="I46" s="99">
        <v>1.04</v>
      </c>
      <c r="J46" s="99">
        <v>3.0675000000000003</v>
      </c>
      <c r="K46" s="99">
        <v>2.5425</v>
      </c>
      <c r="L46" s="99">
        <v>1.2850000000000001</v>
      </c>
      <c r="M46" s="99">
        <v>4.7450000000000001</v>
      </c>
      <c r="N46" s="99">
        <v>3.9024999999999999</v>
      </c>
      <c r="O46" s="99">
        <v>0.72249999999999992</v>
      </c>
      <c r="P46" s="99">
        <v>2.1150000000000002</v>
      </c>
      <c r="Q46" s="99">
        <v>3.7475000000000005</v>
      </c>
      <c r="R46" s="99">
        <v>3.3875000000000002</v>
      </c>
      <c r="S46" s="99">
        <v>3.7775000000000003</v>
      </c>
      <c r="T46" s="99">
        <v>2.91</v>
      </c>
      <c r="U46" s="99">
        <v>4.8625000000000007</v>
      </c>
      <c r="V46" s="99">
        <v>1.3325</v>
      </c>
      <c r="W46" s="99">
        <v>2.1950000000000003</v>
      </c>
      <c r="X46" s="99">
        <v>1.8824999999999998</v>
      </c>
      <c r="Y46" s="99">
        <v>16.637499999999999</v>
      </c>
      <c r="Z46" s="99">
        <v>5.665</v>
      </c>
      <c r="AA46" s="99">
        <v>2.8125</v>
      </c>
      <c r="AB46" s="99">
        <v>1.425</v>
      </c>
      <c r="AC46" s="99">
        <v>3.23</v>
      </c>
      <c r="AD46" s="99">
        <v>1.9250000000000003</v>
      </c>
      <c r="AE46" s="92">
        <v>2515.8274999999999</v>
      </c>
      <c r="AF46" s="92">
        <v>658714</v>
      </c>
      <c r="AG46" s="100">
        <v>3.1851749999999832</v>
      </c>
      <c r="AH46" s="92">
        <v>2137.3734083459508</v>
      </c>
      <c r="AI46" s="99" t="s">
        <v>869</v>
      </c>
      <c r="AJ46" s="99">
        <v>145.3825381625</v>
      </c>
      <c r="AK46" s="99">
        <v>129.80276237425485</v>
      </c>
      <c r="AL46" s="99">
        <v>275.18530053675488</v>
      </c>
      <c r="AM46" s="99">
        <v>182.29027500000001</v>
      </c>
      <c r="AN46" s="99">
        <v>69.73</v>
      </c>
      <c r="AO46" s="101">
        <v>3.0330000000000004</v>
      </c>
      <c r="AP46" s="99">
        <v>129.8125</v>
      </c>
      <c r="AQ46" s="99">
        <v>124.625</v>
      </c>
      <c r="AR46" s="99">
        <v>126.27499999999999</v>
      </c>
      <c r="AS46" s="99">
        <v>9.49</v>
      </c>
      <c r="AT46" s="99">
        <v>529.94749999999999</v>
      </c>
      <c r="AU46" s="99">
        <v>5.47</v>
      </c>
      <c r="AV46" s="99">
        <v>10.59</v>
      </c>
      <c r="AW46" s="99">
        <v>4.3475000000000001</v>
      </c>
      <c r="AX46" s="99">
        <v>35.15</v>
      </c>
      <c r="AY46" s="99">
        <v>67.25</v>
      </c>
      <c r="AZ46" s="99">
        <v>3.0775000000000001</v>
      </c>
      <c r="BA46" s="99">
        <v>1.0325</v>
      </c>
      <c r="BB46" s="99">
        <v>15.6975</v>
      </c>
      <c r="BC46" s="99">
        <v>32.405000000000001</v>
      </c>
      <c r="BD46" s="99">
        <v>22.492499999999996</v>
      </c>
      <c r="BE46" s="99">
        <v>38.672499999999999</v>
      </c>
      <c r="BF46" s="99">
        <v>120.53250000000001</v>
      </c>
      <c r="BG46" s="99">
        <v>10.045000000000002</v>
      </c>
      <c r="BH46" s="99">
        <v>13.262500000000001</v>
      </c>
      <c r="BI46" s="99">
        <v>20.3125</v>
      </c>
      <c r="BJ46" s="99">
        <v>3.5575000000000001</v>
      </c>
      <c r="BK46" s="99">
        <v>75.504999999999995</v>
      </c>
      <c r="BL46" s="99">
        <v>10.16</v>
      </c>
      <c r="BM46" s="99">
        <v>8.89</v>
      </c>
    </row>
    <row r="47" spans="1:65" x14ac:dyDescent="0.2">
      <c r="A47" s="13">
        <v>925540400</v>
      </c>
      <c r="B47" s="14" t="s">
        <v>257</v>
      </c>
      <c r="C47" s="14" t="s">
        <v>260</v>
      </c>
      <c r="D47" s="14" t="s">
        <v>261</v>
      </c>
      <c r="E47" s="99">
        <v>13.647500000000001</v>
      </c>
      <c r="F47" s="99">
        <v>4.5474999999999994</v>
      </c>
      <c r="G47" s="99">
        <v>4.5650000000000004</v>
      </c>
      <c r="H47" s="99">
        <v>1.65</v>
      </c>
      <c r="I47" s="99">
        <v>1.0674999999999999</v>
      </c>
      <c r="J47" s="99">
        <v>2.9699999999999998</v>
      </c>
      <c r="K47" s="99">
        <v>1.9674999999999998</v>
      </c>
      <c r="L47" s="99">
        <v>1.4100000000000001</v>
      </c>
      <c r="M47" s="99">
        <v>4.24</v>
      </c>
      <c r="N47" s="99">
        <v>3.85</v>
      </c>
      <c r="O47" s="99">
        <v>0.64749999999999996</v>
      </c>
      <c r="P47" s="99">
        <v>1.75</v>
      </c>
      <c r="Q47" s="99">
        <v>3.9700000000000006</v>
      </c>
      <c r="R47" s="99">
        <v>3.5149999999999997</v>
      </c>
      <c r="S47" s="99">
        <v>4.2175000000000002</v>
      </c>
      <c r="T47" s="99">
        <v>2.605</v>
      </c>
      <c r="U47" s="99">
        <v>4.8600000000000003</v>
      </c>
      <c r="V47" s="99">
        <v>1.1950000000000001</v>
      </c>
      <c r="W47" s="99">
        <v>2.0949999999999998</v>
      </c>
      <c r="X47" s="99">
        <v>1.6349999999999998</v>
      </c>
      <c r="Y47" s="99">
        <v>17.637499999999999</v>
      </c>
      <c r="Z47" s="99">
        <v>5.3125</v>
      </c>
      <c r="AA47" s="99">
        <v>2.6849999999999996</v>
      </c>
      <c r="AB47" s="99">
        <v>1.6225000000000001</v>
      </c>
      <c r="AC47" s="99">
        <v>3.2824999999999998</v>
      </c>
      <c r="AD47" s="99">
        <v>1.9525000000000001</v>
      </c>
      <c r="AE47" s="92">
        <v>1635.635</v>
      </c>
      <c r="AF47" s="92">
        <v>372440.75</v>
      </c>
      <c r="AG47" s="100">
        <v>3.1896546511627046</v>
      </c>
      <c r="AH47" s="92">
        <v>1209.5935115084208</v>
      </c>
      <c r="AI47" s="99" t="s">
        <v>869</v>
      </c>
      <c r="AJ47" s="99">
        <v>142.62936607916666</v>
      </c>
      <c r="AK47" s="99">
        <v>108.92418978333335</v>
      </c>
      <c r="AL47" s="99">
        <v>251.55355586249999</v>
      </c>
      <c r="AM47" s="99">
        <v>182.29027500000001</v>
      </c>
      <c r="AN47" s="99">
        <v>59.4</v>
      </c>
      <c r="AO47" s="101">
        <v>2.8572500000000001</v>
      </c>
      <c r="AP47" s="99">
        <v>155</v>
      </c>
      <c r="AQ47" s="99">
        <v>113.375</v>
      </c>
      <c r="AR47" s="99">
        <v>102</v>
      </c>
      <c r="AS47" s="99">
        <v>8.9150000000000009</v>
      </c>
      <c r="AT47" s="99">
        <v>503.62</v>
      </c>
      <c r="AU47" s="99">
        <v>5.8250000000000002</v>
      </c>
      <c r="AV47" s="99">
        <v>9.19</v>
      </c>
      <c r="AW47" s="99">
        <v>4.5474999999999994</v>
      </c>
      <c r="AX47" s="99">
        <v>31.675000000000001</v>
      </c>
      <c r="AY47" s="99">
        <v>44.7</v>
      </c>
      <c r="AZ47" s="99">
        <v>2.6224999999999996</v>
      </c>
      <c r="BA47" s="99">
        <v>0.97249999999999992</v>
      </c>
      <c r="BB47" s="99">
        <v>18.459999999999997</v>
      </c>
      <c r="BC47" s="99">
        <v>28.977499999999999</v>
      </c>
      <c r="BD47" s="99">
        <v>25.002500000000001</v>
      </c>
      <c r="BE47" s="99">
        <v>38.892499999999998</v>
      </c>
      <c r="BF47" s="99">
        <v>108</v>
      </c>
      <c r="BG47" s="99">
        <v>11.628958333333333</v>
      </c>
      <c r="BH47" s="99">
        <v>9.81</v>
      </c>
      <c r="BI47" s="99">
        <v>19.827500000000001</v>
      </c>
      <c r="BJ47" s="99">
        <v>3.2250000000000001</v>
      </c>
      <c r="BK47" s="99">
        <v>67.400000000000006</v>
      </c>
      <c r="BL47" s="99">
        <v>9.9875000000000007</v>
      </c>
      <c r="BM47" s="99">
        <v>8.89</v>
      </c>
    </row>
    <row r="48" spans="1:65" x14ac:dyDescent="0.2">
      <c r="A48" s="13">
        <v>935300620</v>
      </c>
      <c r="B48" s="14" t="s">
        <v>257</v>
      </c>
      <c r="C48" s="14" t="s">
        <v>262</v>
      </c>
      <c r="D48" s="14" t="s">
        <v>263</v>
      </c>
      <c r="E48" s="99">
        <v>13.192500000000001</v>
      </c>
      <c r="F48" s="99">
        <v>4.6625000000000005</v>
      </c>
      <c r="G48" s="99">
        <v>4.7225000000000001</v>
      </c>
      <c r="H48" s="99">
        <v>1.5274999999999999</v>
      </c>
      <c r="I48" s="99">
        <v>0.96</v>
      </c>
      <c r="J48" s="99">
        <v>2.5649999999999999</v>
      </c>
      <c r="K48" s="99">
        <v>1.7975000000000001</v>
      </c>
      <c r="L48" s="99">
        <v>1.5274999999999999</v>
      </c>
      <c r="M48" s="99">
        <v>4.54</v>
      </c>
      <c r="N48" s="99">
        <v>3.7375000000000003</v>
      </c>
      <c r="O48" s="99">
        <v>0.66249999999999998</v>
      </c>
      <c r="P48" s="99">
        <v>1.9275</v>
      </c>
      <c r="Q48" s="99">
        <v>4.0924999999999994</v>
      </c>
      <c r="R48" s="99">
        <v>3.1124999999999998</v>
      </c>
      <c r="S48" s="99">
        <v>3.6324999999999998</v>
      </c>
      <c r="T48" s="99">
        <v>2.56</v>
      </c>
      <c r="U48" s="99">
        <v>4.7824999999999998</v>
      </c>
      <c r="V48" s="99">
        <v>1.2749999999999999</v>
      </c>
      <c r="W48" s="99">
        <v>2.1350000000000002</v>
      </c>
      <c r="X48" s="99">
        <v>1.7549999999999999</v>
      </c>
      <c r="Y48" s="99">
        <v>16.927499999999998</v>
      </c>
      <c r="Z48" s="99">
        <v>5.0875000000000004</v>
      </c>
      <c r="AA48" s="99">
        <v>2.8250000000000002</v>
      </c>
      <c r="AB48" s="99">
        <v>1.375</v>
      </c>
      <c r="AC48" s="99">
        <v>3.1774999999999998</v>
      </c>
      <c r="AD48" s="99">
        <v>1.8824999999999998</v>
      </c>
      <c r="AE48" s="92">
        <v>2080.9650000000001</v>
      </c>
      <c r="AF48" s="92">
        <v>421181.25</v>
      </c>
      <c r="AG48" s="100">
        <v>3.1866749999999495</v>
      </c>
      <c r="AH48" s="92">
        <v>1368.0035186791488</v>
      </c>
      <c r="AI48" s="99" t="s">
        <v>869</v>
      </c>
      <c r="AJ48" s="99">
        <v>167.45809741333332</v>
      </c>
      <c r="AK48" s="99">
        <v>118.96303108333333</v>
      </c>
      <c r="AL48" s="99">
        <v>286.42112849666665</v>
      </c>
      <c r="AM48" s="99">
        <v>182.29027500000001</v>
      </c>
      <c r="AN48" s="99">
        <v>60.25</v>
      </c>
      <c r="AO48" s="101">
        <v>2.9312499999999999</v>
      </c>
      <c r="AP48" s="99">
        <v>118</v>
      </c>
      <c r="AQ48" s="99">
        <v>132.85000000000002</v>
      </c>
      <c r="AR48" s="99">
        <v>113.3125</v>
      </c>
      <c r="AS48" s="99">
        <v>9.2050000000000001</v>
      </c>
      <c r="AT48" s="99">
        <v>533.55250000000001</v>
      </c>
      <c r="AU48" s="99">
        <v>5.9</v>
      </c>
      <c r="AV48" s="99">
        <v>9.5975000000000001</v>
      </c>
      <c r="AW48" s="99">
        <v>4.4625000000000004</v>
      </c>
      <c r="AX48" s="99">
        <v>26.524999999999999</v>
      </c>
      <c r="AY48" s="99">
        <v>48.582499999999996</v>
      </c>
      <c r="AZ48" s="99">
        <v>2.33</v>
      </c>
      <c r="BA48" s="99">
        <v>0.97500000000000009</v>
      </c>
      <c r="BB48" s="99">
        <v>14.752500000000001</v>
      </c>
      <c r="BC48" s="99">
        <v>33.54</v>
      </c>
      <c r="BD48" s="99">
        <v>27.712499999999999</v>
      </c>
      <c r="BE48" s="99">
        <v>33.6875</v>
      </c>
      <c r="BF48" s="99">
        <v>114.9825</v>
      </c>
      <c r="BG48" s="99">
        <v>13.63</v>
      </c>
      <c r="BH48" s="99">
        <v>12.7075</v>
      </c>
      <c r="BI48" s="99">
        <v>17.8125</v>
      </c>
      <c r="BJ48" s="99">
        <v>3.1</v>
      </c>
      <c r="BK48" s="99">
        <v>80.724999999999994</v>
      </c>
      <c r="BL48" s="99">
        <v>10.285</v>
      </c>
      <c r="BM48" s="99">
        <v>11.14</v>
      </c>
    </row>
    <row r="49" spans="1:65" x14ac:dyDescent="0.2">
      <c r="A49" s="13">
        <v>1020100500</v>
      </c>
      <c r="B49" s="14" t="s">
        <v>264</v>
      </c>
      <c r="C49" s="14" t="s">
        <v>265</v>
      </c>
      <c r="D49" s="14" t="s">
        <v>266</v>
      </c>
      <c r="E49" s="99">
        <v>12.328277721282712</v>
      </c>
      <c r="F49" s="99">
        <v>4.7309241069400478</v>
      </c>
      <c r="G49" s="99">
        <v>5.2590153035251337</v>
      </c>
      <c r="H49" s="99">
        <v>2.1848907209926596</v>
      </c>
      <c r="I49" s="99">
        <v>1.0924533004023274</v>
      </c>
      <c r="J49" s="99">
        <v>2.5497798634188582</v>
      </c>
      <c r="K49" s="99">
        <v>1.6325687301523428</v>
      </c>
      <c r="L49" s="99">
        <v>1.1834928456402858</v>
      </c>
      <c r="M49" s="99">
        <v>4.5408147064354258</v>
      </c>
      <c r="N49" s="99">
        <v>3.779943829733488</v>
      </c>
      <c r="O49" s="99">
        <v>0.69196607929148934</v>
      </c>
      <c r="P49" s="99">
        <v>1.9783837357939409</v>
      </c>
      <c r="Q49" s="99">
        <v>3.7757353006693197</v>
      </c>
      <c r="R49" s="99">
        <v>3.8261475835744339</v>
      </c>
      <c r="S49" s="99">
        <v>4.4955122041280529</v>
      </c>
      <c r="T49" s="99">
        <v>3.8733963767464603</v>
      </c>
      <c r="U49" s="99">
        <v>4.4345246588748717</v>
      </c>
      <c r="V49" s="99">
        <v>1.5515273380054566</v>
      </c>
      <c r="W49" s="99">
        <v>2.1862365597758138</v>
      </c>
      <c r="X49" s="99">
        <v>2.0365432401606238</v>
      </c>
      <c r="Y49" s="99">
        <v>17.594027087321489</v>
      </c>
      <c r="Z49" s="99">
        <v>4.7694402170155668</v>
      </c>
      <c r="AA49" s="99">
        <v>2.990291378106622</v>
      </c>
      <c r="AB49" s="99">
        <v>1.6630040525327145</v>
      </c>
      <c r="AC49" s="99">
        <v>3.4978021279451488</v>
      </c>
      <c r="AD49" s="99">
        <v>2.1279947846481058</v>
      </c>
      <c r="AE49" s="92">
        <v>1429.4015201478292</v>
      </c>
      <c r="AF49" s="92">
        <v>348116.15839917492</v>
      </c>
      <c r="AG49" s="100">
        <v>3.2229003421116369</v>
      </c>
      <c r="AH49" s="92">
        <v>1136.1869742828305</v>
      </c>
      <c r="AI49" s="99" t="s">
        <v>869</v>
      </c>
      <c r="AJ49" s="99">
        <v>95.105490872805447</v>
      </c>
      <c r="AK49" s="99">
        <v>92.380377624266544</v>
      </c>
      <c r="AL49" s="99">
        <v>187.48586849707198</v>
      </c>
      <c r="AM49" s="99">
        <v>180.00143637171226</v>
      </c>
      <c r="AN49" s="99">
        <v>57.377914877340196</v>
      </c>
      <c r="AO49" s="101">
        <v>2.7568240034192169</v>
      </c>
      <c r="AP49" s="99">
        <v>134.55766496123204</v>
      </c>
      <c r="AQ49" s="99">
        <v>82.205517839036304</v>
      </c>
      <c r="AR49" s="99">
        <v>95.800060866639697</v>
      </c>
      <c r="AS49" s="99">
        <v>10.901743890043242</v>
      </c>
      <c r="AT49" s="99">
        <v>460.06135968757496</v>
      </c>
      <c r="AU49" s="99">
        <v>5.981121493170912</v>
      </c>
      <c r="AV49" s="99">
        <v>10.147597086051313</v>
      </c>
      <c r="AW49" s="99">
        <v>4.0553050690360521</v>
      </c>
      <c r="AX49" s="99">
        <v>17.86203701285028</v>
      </c>
      <c r="AY49" s="99">
        <v>47.8686135456377</v>
      </c>
      <c r="AZ49" s="99">
        <v>2.7649577525111591</v>
      </c>
      <c r="BA49" s="99">
        <v>1.3614630717632865</v>
      </c>
      <c r="BB49" s="99">
        <v>12.670628914831383</v>
      </c>
      <c r="BC49" s="99">
        <v>33.538199579029857</v>
      </c>
      <c r="BD49" s="99">
        <v>30.011930689818584</v>
      </c>
      <c r="BE49" s="99">
        <v>41.841111473360186</v>
      </c>
      <c r="BF49" s="99">
        <v>77.746424012007168</v>
      </c>
      <c r="BG49" s="99">
        <v>9.1717961872535199</v>
      </c>
      <c r="BH49" s="99">
        <v>12.087927164383157</v>
      </c>
      <c r="BI49" s="99">
        <v>16.69161001084807</v>
      </c>
      <c r="BJ49" s="99">
        <v>4.5115809995176948</v>
      </c>
      <c r="BK49" s="99">
        <v>59.209160424871769</v>
      </c>
      <c r="BL49" s="99">
        <v>9.9086538038093153</v>
      </c>
      <c r="BM49" s="99">
        <v>10.502853447999295</v>
      </c>
    </row>
    <row r="50" spans="1:65" x14ac:dyDescent="0.2">
      <c r="A50" s="13">
        <v>1041540600</v>
      </c>
      <c r="B50" s="14" t="s">
        <v>264</v>
      </c>
      <c r="C50" s="14" t="s">
        <v>831</v>
      </c>
      <c r="D50" s="14" t="s">
        <v>832</v>
      </c>
      <c r="E50" s="99">
        <v>12.194982454831816</v>
      </c>
      <c r="F50" s="99">
        <v>5.5015083652949528</v>
      </c>
      <c r="G50" s="99">
        <v>5.2975617344220165</v>
      </c>
      <c r="H50" s="99">
        <v>1.5367606552303474</v>
      </c>
      <c r="I50" s="99">
        <v>1.1678528040555416</v>
      </c>
      <c r="J50" s="99">
        <v>2.5221439452054759</v>
      </c>
      <c r="K50" s="99">
        <v>2.2317568152300247</v>
      </c>
      <c r="L50" s="99">
        <v>1.048687452134367</v>
      </c>
      <c r="M50" s="99">
        <v>4.2899069317496288</v>
      </c>
      <c r="N50" s="99">
        <v>4.2976230823459209</v>
      </c>
      <c r="O50" s="99">
        <v>0.70966547497245047</v>
      </c>
      <c r="P50" s="99">
        <v>1.7023161751511282</v>
      </c>
      <c r="Q50" s="99">
        <v>3.8446695142598539</v>
      </c>
      <c r="R50" s="99">
        <v>3.9233341583985495</v>
      </c>
      <c r="S50" s="99">
        <v>4.4783070818369701</v>
      </c>
      <c r="T50" s="99">
        <v>3.2859320382002317</v>
      </c>
      <c r="U50" s="99">
        <v>4.6611007069085924</v>
      </c>
      <c r="V50" s="99">
        <v>1.4877691880489645</v>
      </c>
      <c r="W50" s="99">
        <v>1.9632070610403161</v>
      </c>
      <c r="X50" s="99">
        <v>1.81972719359907</v>
      </c>
      <c r="Y50" s="99">
        <v>16.366977981575118</v>
      </c>
      <c r="Z50" s="99">
        <v>5.5249789795801263</v>
      </c>
      <c r="AA50" s="99">
        <v>2.7864719470582986</v>
      </c>
      <c r="AB50" s="99">
        <v>1.5073609480016326</v>
      </c>
      <c r="AC50" s="99">
        <v>3.2378979973461939</v>
      </c>
      <c r="AD50" s="99">
        <v>2.1406645312948651</v>
      </c>
      <c r="AE50" s="92">
        <v>1361.6661745294523</v>
      </c>
      <c r="AF50" s="92">
        <v>394036.7778015713</v>
      </c>
      <c r="AG50" s="100">
        <v>3.369679642566032</v>
      </c>
      <c r="AH50" s="92">
        <v>1313.3942893517817</v>
      </c>
      <c r="AI50" s="99" t="s">
        <v>869</v>
      </c>
      <c r="AJ50" s="99">
        <v>67.330919407393907</v>
      </c>
      <c r="AK50" s="99">
        <v>99.437752327122212</v>
      </c>
      <c r="AL50" s="99">
        <v>166.76867173451612</v>
      </c>
      <c r="AM50" s="99">
        <v>179.92090246801439</v>
      </c>
      <c r="AN50" s="99">
        <v>75.679178508054051</v>
      </c>
      <c r="AO50" s="101">
        <v>2.5268668046482552</v>
      </c>
      <c r="AP50" s="99">
        <v>120.66825994076871</v>
      </c>
      <c r="AQ50" s="99">
        <v>109.23794588531734</v>
      </c>
      <c r="AR50" s="99">
        <v>102.19429523515717</v>
      </c>
      <c r="AS50" s="99">
        <v>10.349335300771699</v>
      </c>
      <c r="AT50" s="99">
        <v>467.71074535732822</v>
      </c>
      <c r="AU50" s="99">
        <v>5.786472675911762</v>
      </c>
      <c r="AV50" s="99">
        <v>11.075480596476545</v>
      </c>
      <c r="AW50" s="99">
        <v>3.7348128902047111</v>
      </c>
      <c r="AX50" s="99">
        <v>22.311633980878028</v>
      </c>
      <c r="AY50" s="99">
        <v>39.522053591821162</v>
      </c>
      <c r="AZ50" s="99">
        <v>2.8558372997097372</v>
      </c>
      <c r="BA50" s="99">
        <v>1.0794507128917412</v>
      </c>
      <c r="BB50" s="99">
        <v>17.825844327015922</v>
      </c>
      <c r="BC50" s="99">
        <v>31.293290566920909</v>
      </c>
      <c r="BD50" s="99">
        <v>31.607212701150392</v>
      </c>
      <c r="BE50" s="99">
        <v>36.516356108951705</v>
      </c>
      <c r="BF50" s="99">
        <v>79.989020762228421</v>
      </c>
      <c r="BG50" s="99">
        <v>10.637431857936106</v>
      </c>
      <c r="BH50" s="99">
        <v>12.543412696265737</v>
      </c>
      <c r="BI50" s="99">
        <v>18.486296659793197</v>
      </c>
      <c r="BJ50" s="99">
        <v>2.4384661583097267</v>
      </c>
      <c r="BK50" s="99">
        <v>53.938780833735706</v>
      </c>
      <c r="BL50" s="99">
        <v>9.0548350294497997</v>
      </c>
      <c r="BM50" s="99">
        <v>11.544341809754281</v>
      </c>
    </row>
    <row r="51" spans="1:65" x14ac:dyDescent="0.2">
      <c r="A51" s="13">
        <v>1048864800</v>
      </c>
      <c r="B51" s="14" t="s">
        <v>264</v>
      </c>
      <c r="C51" s="14" t="s">
        <v>267</v>
      </c>
      <c r="D51" s="14" t="s">
        <v>268</v>
      </c>
      <c r="E51" s="99">
        <v>11.977499999999999</v>
      </c>
      <c r="F51" s="99">
        <v>4.7974999999999994</v>
      </c>
      <c r="G51" s="99">
        <v>5.3475000000000001</v>
      </c>
      <c r="H51" s="99">
        <v>1.82</v>
      </c>
      <c r="I51" s="99">
        <v>1.1125</v>
      </c>
      <c r="J51" s="99">
        <v>2.7275</v>
      </c>
      <c r="K51" s="99">
        <v>1.895</v>
      </c>
      <c r="L51" s="99">
        <v>1.2475000000000001</v>
      </c>
      <c r="M51" s="99">
        <v>4.8624999999999998</v>
      </c>
      <c r="N51" s="99">
        <v>3.8125</v>
      </c>
      <c r="O51" s="99">
        <v>0.75249999999999995</v>
      </c>
      <c r="P51" s="99">
        <v>1.9275</v>
      </c>
      <c r="Q51" s="99">
        <v>4.0325000000000006</v>
      </c>
      <c r="R51" s="99">
        <v>3.4550000000000001</v>
      </c>
      <c r="S51" s="99">
        <v>4.51</v>
      </c>
      <c r="T51" s="99">
        <v>3.5149999999999997</v>
      </c>
      <c r="U51" s="99">
        <v>4.2600000000000007</v>
      </c>
      <c r="V51" s="99">
        <v>1.5050000000000001</v>
      </c>
      <c r="W51" s="99">
        <v>2.3850000000000002</v>
      </c>
      <c r="X51" s="99">
        <v>1.8224999999999998</v>
      </c>
      <c r="Y51" s="99">
        <v>20.38</v>
      </c>
      <c r="Z51" s="99">
        <v>5.2149999999999999</v>
      </c>
      <c r="AA51" s="99">
        <v>3.0274999999999999</v>
      </c>
      <c r="AB51" s="99">
        <v>1.7050000000000001</v>
      </c>
      <c r="AC51" s="99">
        <v>3.34</v>
      </c>
      <c r="AD51" s="99">
        <v>2.54</v>
      </c>
      <c r="AE51" s="92">
        <v>1842.2</v>
      </c>
      <c r="AF51" s="92">
        <v>392587.75</v>
      </c>
      <c r="AG51" s="100">
        <v>3.2577500000000743</v>
      </c>
      <c r="AH51" s="92">
        <v>1286.8355495867281</v>
      </c>
      <c r="AI51" s="99" t="s">
        <v>869</v>
      </c>
      <c r="AJ51" s="99">
        <v>48.055044882727806</v>
      </c>
      <c r="AK51" s="99">
        <v>88.947245238567334</v>
      </c>
      <c r="AL51" s="99">
        <v>137.00229012129515</v>
      </c>
      <c r="AM51" s="99">
        <v>180.04140000000001</v>
      </c>
      <c r="AN51" s="99">
        <v>75.5</v>
      </c>
      <c r="AO51" s="101">
        <v>2.8810000000000002</v>
      </c>
      <c r="AP51" s="99">
        <v>89.0625</v>
      </c>
      <c r="AQ51" s="99">
        <v>119.375</v>
      </c>
      <c r="AR51" s="99">
        <v>143.75</v>
      </c>
      <c r="AS51" s="99">
        <v>11.432500000000001</v>
      </c>
      <c r="AT51" s="99">
        <v>489.95249999999999</v>
      </c>
      <c r="AU51" s="99">
        <v>5.7299999999999995</v>
      </c>
      <c r="AV51" s="99">
        <v>10.14</v>
      </c>
      <c r="AW51" s="99">
        <v>4.3650000000000002</v>
      </c>
      <c r="AX51" s="99">
        <v>24.5</v>
      </c>
      <c r="AY51" s="99">
        <v>43.417500000000004</v>
      </c>
      <c r="AZ51" s="99">
        <v>2.6149999999999998</v>
      </c>
      <c r="BA51" s="99">
        <v>1.355</v>
      </c>
      <c r="BB51" s="99">
        <v>18.75</v>
      </c>
      <c r="BC51" s="99">
        <v>37.379999999999995</v>
      </c>
      <c r="BD51" s="99">
        <v>33.077500000000001</v>
      </c>
      <c r="BE51" s="99">
        <v>39.332499999999996</v>
      </c>
      <c r="BF51" s="99">
        <v>80</v>
      </c>
      <c r="BG51" s="99">
        <v>9.74</v>
      </c>
      <c r="BH51" s="99">
        <v>12.690000000000001</v>
      </c>
      <c r="BI51" s="99">
        <v>17.5</v>
      </c>
      <c r="BJ51" s="99">
        <v>4.32</v>
      </c>
      <c r="BK51" s="99">
        <v>54</v>
      </c>
      <c r="BL51" s="99">
        <v>9.6150000000000002</v>
      </c>
      <c r="BM51" s="99">
        <v>10.397500000000001</v>
      </c>
    </row>
    <row r="52" spans="1:65" x14ac:dyDescent="0.2">
      <c r="A52" s="13">
        <v>1147894750</v>
      </c>
      <c r="B52" s="14" t="s">
        <v>269</v>
      </c>
      <c r="C52" s="14" t="s">
        <v>270</v>
      </c>
      <c r="D52" s="14" t="s">
        <v>271</v>
      </c>
      <c r="E52" s="99">
        <v>14.2875</v>
      </c>
      <c r="F52" s="99">
        <v>4.5674999999999999</v>
      </c>
      <c r="G52" s="99">
        <v>5.32</v>
      </c>
      <c r="H52" s="99">
        <v>1.6125</v>
      </c>
      <c r="I52" s="99">
        <v>1.07</v>
      </c>
      <c r="J52" s="99">
        <v>2.665</v>
      </c>
      <c r="K52" s="99">
        <v>1.8174999999999999</v>
      </c>
      <c r="L52" s="99">
        <v>1.2224999999999999</v>
      </c>
      <c r="M52" s="99">
        <v>4.6675000000000004</v>
      </c>
      <c r="N52" s="99">
        <v>4.2075000000000005</v>
      </c>
      <c r="O52" s="99">
        <v>0.65749999999999997</v>
      </c>
      <c r="P52" s="99">
        <v>1.6524999999999999</v>
      </c>
      <c r="Q52" s="99">
        <v>3.7225000000000001</v>
      </c>
      <c r="R52" s="99">
        <v>3.6175000000000002</v>
      </c>
      <c r="S52" s="99">
        <v>4.6199999999999992</v>
      </c>
      <c r="T52" s="99">
        <v>3.49</v>
      </c>
      <c r="U52" s="99">
        <v>4.6425000000000001</v>
      </c>
      <c r="V52" s="99">
        <v>1.5825</v>
      </c>
      <c r="W52" s="99">
        <v>2.2575000000000003</v>
      </c>
      <c r="X52" s="99">
        <v>1.7825</v>
      </c>
      <c r="Y52" s="99">
        <v>16.285</v>
      </c>
      <c r="Z52" s="99">
        <v>5.5</v>
      </c>
      <c r="AA52" s="99">
        <v>3.2475000000000001</v>
      </c>
      <c r="AB52" s="99">
        <v>1.5049999999999999</v>
      </c>
      <c r="AC52" s="99">
        <v>3.2450000000000001</v>
      </c>
      <c r="AD52" s="99">
        <v>2.0625</v>
      </c>
      <c r="AE52" s="92">
        <v>3085.3049999999998</v>
      </c>
      <c r="AF52" s="92">
        <v>1078116</v>
      </c>
      <c r="AG52" s="100">
        <v>3.2566666666666619</v>
      </c>
      <c r="AH52" s="92">
        <v>3532.1408383018106</v>
      </c>
      <c r="AI52" s="99" t="s">
        <v>869</v>
      </c>
      <c r="AJ52" s="99">
        <v>120.95532020802425</v>
      </c>
      <c r="AK52" s="99">
        <v>83.19555003435147</v>
      </c>
      <c r="AL52" s="99">
        <v>204.15087024237573</v>
      </c>
      <c r="AM52" s="99">
        <v>188.41601249999999</v>
      </c>
      <c r="AN52" s="99">
        <v>57.217500000000001</v>
      </c>
      <c r="AO52" s="101">
        <v>2.8482500000000002</v>
      </c>
      <c r="AP52" s="99">
        <v>78.1875</v>
      </c>
      <c r="AQ52" s="99">
        <v>114.48500000000001</v>
      </c>
      <c r="AR52" s="99">
        <v>97.100000000000009</v>
      </c>
      <c r="AS52" s="99">
        <v>10.73</v>
      </c>
      <c r="AT52" s="99">
        <v>412.505</v>
      </c>
      <c r="AU52" s="99">
        <v>6.1349999999999998</v>
      </c>
      <c r="AV52" s="99">
        <v>11.99</v>
      </c>
      <c r="AW52" s="99">
        <v>3.99</v>
      </c>
      <c r="AX52" s="99">
        <v>44.057500000000005</v>
      </c>
      <c r="AY52" s="99">
        <v>82.125</v>
      </c>
      <c r="AZ52" s="99">
        <v>2.54</v>
      </c>
      <c r="BA52" s="99">
        <v>1.35</v>
      </c>
      <c r="BB52" s="99">
        <v>14.407500000000001</v>
      </c>
      <c r="BC52" s="99">
        <v>38.65</v>
      </c>
      <c r="BD52" s="99">
        <v>29.619999999999997</v>
      </c>
      <c r="BE52" s="99">
        <v>33.587500000000006</v>
      </c>
      <c r="BF52" s="99">
        <v>84.295000000000016</v>
      </c>
      <c r="BG52" s="99">
        <v>9.25</v>
      </c>
      <c r="BH52" s="99">
        <v>14.362499999999999</v>
      </c>
      <c r="BI52" s="99">
        <v>22.372499999999999</v>
      </c>
      <c r="BJ52" s="99">
        <v>2.875</v>
      </c>
      <c r="BK52" s="99">
        <v>81.34</v>
      </c>
      <c r="BL52" s="99">
        <v>10.199999999999999</v>
      </c>
      <c r="BM52" s="99">
        <v>11.622499999999999</v>
      </c>
    </row>
    <row r="53" spans="1:65" x14ac:dyDescent="0.2">
      <c r="A53" s="13">
        <v>1215980190</v>
      </c>
      <c r="B53" s="14" t="s">
        <v>272</v>
      </c>
      <c r="C53" s="14" t="s">
        <v>273</v>
      </c>
      <c r="D53" t="s">
        <v>274</v>
      </c>
      <c r="E53" s="99">
        <v>13.925000000000001</v>
      </c>
      <c r="F53" s="99">
        <v>5.0924999999999994</v>
      </c>
      <c r="G53" s="99">
        <v>4.47</v>
      </c>
      <c r="H53" s="99">
        <v>2.0649999999999999</v>
      </c>
      <c r="I53" s="99">
        <v>1.075</v>
      </c>
      <c r="J53" s="99">
        <v>2.5725000000000002</v>
      </c>
      <c r="K53" s="99">
        <v>1.5899999999999999</v>
      </c>
      <c r="L53" s="99">
        <v>1.3025</v>
      </c>
      <c r="M53" s="99">
        <v>3.645</v>
      </c>
      <c r="N53" s="99">
        <v>4.0225</v>
      </c>
      <c r="O53" s="99">
        <v>0.59749999999999992</v>
      </c>
      <c r="P53" s="99">
        <v>1.625</v>
      </c>
      <c r="Q53" s="99">
        <v>3.8250000000000002</v>
      </c>
      <c r="R53" s="99">
        <v>3.8575000000000004</v>
      </c>
      <c r="S53" s="99">
        <v>3.8499999999999996</v>
      </c>
      <c r="T53" s="99">
        <v>2.5199999999999996</v>
      </c>
      <c r="U53" s="99">
        <v>3.8725000000000005</v>
      </c>
      <c r="V53" s="99">
        <v>1.2599999999999998</v>
      </c>
      <c r="W53" s="99">
        <v>1.895</v>
      </c>
      <c r="X53" s="99">
        <v>1.7050000000000001</v>
      </c>
      <c r="Y53" s="99">
        <v>15.9025</v>
      </c>
      <c r="Z53" s="99">
        <v>5.3825000000000003</v>
      </c>
      <c r="AA53" s="99">
        <v>3.5474999999999999</v>
      </c>
      <c r="AB53" s="99">
        <v>1.36</v>
      </c>
      <c r="AC53" s="99">
        <v>3.3325000000000005</v>
      </c>
      <c r="AD53" s="99">
        <v>2.1025</v>
      </c>
      <c r="AE53" s="92">
        <v>1356.165</v>
      </c>
      <c r="AF53" s="92">
        <v>407506.75</v>
      </c>
      <c r="AG53" s="100">
        <v>3.0364000000000333</v>
      </c>
      <c r="AH53" s="92">
        <v>1294.5686155296719</v>
      </c>
      <c r="AI53" s="99">
        <v>168.08152577166669</v>
      </c>
      <c r="AJ53" s="99" t="s">
        <v>869</v>
      </c>
      <c r="AK53" s="99" t="s">
        <v>869</v>
      </c>
      <c r="AL53" s="99">
        <v>168.08152577166669</v>
      </c>
      <c r="AM53" s="99">
        <v>191.32139999999998</v>
      </c>
      <c r="AN53" s="99">
        <v>58.932499999999997</v>
      </c>
      <c r="AO53" s="101">
        <v>2.8297499999999998</v>
      </c>
      <c r="AP53" s="99">
        <v>87.317499999999995</v>
      </c>
      <c r="AQ53" s="99">
        <v>118.625</v>
      </c>
      <c r="AR53" s="99">
        <v>109.67749999999999</v>
      </c>
      <c r="AS53" s="99">
        <v>11.137500000000001</v>
      </c>
      <c r="AT53" s="99">
        <v>468.33250000000004</v>
      </c>
      <c r="AU53" s="99">
        <v>4.6150000000000002</v>
      </c>
      <c r="AV53" s="99">
        <v>10.802499999999998</v>
      </c>
      <c r="AW53" s="99">
        <v>3.9775</v>
      </c>
      <c r="AX53" s="99">
        <v>22.1325</v>
      </c>
      <c r="AY53" s="99">
        <v>44.035000000000004</v>
      </c>
      <c r="AZ53" s="99">
        <v>3.1524999999999999</v>
      </c>
      <c r="BA53" s="99">
        <v>0.98250000000000004</v>
      </c>
      <c r="BB53" s="99">
        <v>14.267499999999998</v>
      </c>
      <c r="BC53" s="99">
        <v>25.907499999999999</v>
      </c>
      <c r="BD53" s="99">
        <v>25.844999999999999</v>
      </c>
      <c r="BE53" s="99">
        <v>27.662499999999998</v>
      </c>
      <c r="BF53" s="99">
        <v>89.794999999999987</v>
      </c>
      <c r="BG53" s="99">
        <v>12.24</v>
      </c>
      <c r="BH53" s="99">
        <v>12.63</v>
      </c>
      <c r="BI53" s="99">
        <v>19.734999999999999</v>
      </c>
      <c r="BJ53" s="99">
        <v>2.6625000000000001</v>
      </c>
      <c r="BK53" s="99">
        <v>67.037499999999994</v>
      </c>
      <c r="BL53" s="99">
        <v>10.55</v>
      </c>
      <c r="BM53" s="99">
        <v>9.98</v>
      </c>
    </row>
    <row r="54" spans="1:65" x14ac:dyDescent="0.2">
      <c r="A54" s="13">
        <v>1219660210</v>
      </c>
      <c r="B54" s="14" t="s">
        <v>272</v>
      </c>
      <c r="C54" s="14" t="s">
        <v>275</v>
      </c>
      <c r="D54" s="14" t="s">
        <v>276</v>
      </c>
      <c r="E54" s="99">
        <v>11.120000000000001</v>
      </c>
      <c r="F54" s="99">
        <v>4.2149999999999999</v>
      </c>
      <c r="G54" s="99">
        <v>4.0674999999999999</v>
      </c>
      <c r="H54" s="99">
        <v>1.3725000000000001</v>
      </c>
      <c r="I54" s="99">
        <v>1.0625</v>
      </c>
      <c r="J54" s="99">
        <v>2.1849999999999996</v>
      </c>
      <c r="K54" s="99">
        <v>1.4975000000000001</v>
      </c>
      <c r="L54" s="99">
        <v>1.3899999999999997</v>
      </c>
      <c r="M54" s="99">
        <v>3.63</v>
      </c>
      <c r="N54" s="99">
        <v>4.2874999999999996</v>
      </c>
      <c r="O54" s="99">
        <v>0.47000000000000003</v>
      </c>
      <c r="P54" s="99">
        <v>1.5299999999999998</v>
      </c>
      <c r="Q54" s="99">
        <v>3.335</v>
      </c>
      <c r="R54" s="99">
        <v>3.83</v>
      </c>
      <c r="S54" s="99">
        <v>3.4224999999999999</v>
      </c>
      <c r="T54" s="99">
        <v>2.1675</v>
      </c>
      <c r="U54" s="99">
        <v>3.66</v>
      </c>
      <c r="V54" s="99">
        <v>1.2150000000000001</v>
      </c>
      <c r="W54" s="99">
        <v>1.835</v>
      </c>
      <c r="X54" s="99">
        <v>1.7050000000000001</v>
      </c>
      <c r="Y54" s="99">
        <v>15.5075</v>
      </c>
      <c r="Z54" s="99">
        <v>4.67</v>
      </c>
      <c r="AA54" s="99">
        <v>2.8449999999999998</v>
      </c>
      <c r="AB54" s="99">
        <v>1.17</v>
      </c>
      <c r="AC54" s="99">
        <v>3.0249999999999999</v>
      </c>
      <c r="AD54" s="99">
        <v>1.9424999999999999</v>
      </c>
      <c r="AE54" s="92">
        <v>1395.325</v>
      </c>
      <c r="AF54" s="92">
        <v>329093</v>
      </c>
      <c r="AG54" s="100">
        <v>3.1197500000000793</v>
      </c>
      <c r="AH54" s="92">
        <v>1057.4283205800421</v>
      </c>
      <c r="AI54" s="99">
        <v>164.71774532262265</v>
      </c>
      <c r="AJ54" s="99" t="s">
        <v>869</v>
      </c>
      <c r="AK54" s="99" t="s">
        <v>869</v>
      </c>
      <c r="AL54" s="99">
        <v>164.71774532262265</v>
      </c>
      <c r="AM54" s="99">
        <v>191.32139999999998</v>
      </c>
      <c r="AN54" s="99">
        <v>51.074999999999996</v>
      </c>
      <c r="AO54" s="101">
        <v>2.7132499999999999</v>
      </c>
      <c r="AP54" s="99">
        <v>74.73</v>
      </c>
      <c r="AQ54" s="99">
        <v>95.474999999999994</v>
      </c>
      <c r="AR54" s="99">
        <v>96.592500000000001</v>
      </c>
      <c r="AS54" s="99">
        <v>9.9600000000000009</v>
      </c>
      <c r="AT54" s="99">
        <v>449.91499999999996</v>
      </c>
      <c r="AU54" s="99">
        <v>4.5449999999999999</v>
      </c>
      <c r="AV54" s="99">
        <v>10.375</v>
      </c>
      <c r="AW54" s="99">
        <v>4.04</v>
      </c>
      <c r="AX54" s="99">
        <v>18.822500000000002</v>
      </c>
      <c r="AY54" s="99">
        <v>45.005000000000003</v>
      </c>
      <c r="AZ54" s="99">
        <v>2.7925000000000004</v>
      </c>
      <c r="BA54" s="99">
        <v>1.2349999999999999</v>
      </c>
      <c r="BB54" s="99">
        <v>13.532499999999999</v>
      </c>
      <c r="BC54" s="99">
        <v>28.574999999999999</v>
      </c>
      <c r="BD54" s="99">
        <v>21.835000000000001</v>
      </c>
      <c r="BE54" s="99">
        <v>32.730000000000004</v>
      </c>
      <c r="BF54" s="99">
        <v>80.91</v>
      </c>
      <c r="BG54" s="99">
        <v>7.5158333333333323</v>
      </c>
      <c r="BH54" s="99">
        <v>11.370000000000001</v>
      </c>
      <c r="BI54" s="99">
        <v>14.8575</v>
      </c>
      <c r="BJ54" s="99">
        <v>2.585</v>
      </c>
      <c r="BK54" s="99">
        <v>51.96</v>
      </c>
      <c r="BL54" s="99">
        <v>10.324999999999999</v>
      </c>
      <c r="BM54" s="99">
        <v>8.3699999999999992</v>
      </c>
    </row>
    <row r="55" spans="1:65" x14ac:dyDescent="0.2">
      <c r="A55" s="13">
        <v>1219660625</v>
      </c>
      <c r="B55" s="14" t="s">
        <v>272</v>
      </c>
      <c r="C55" s="14" t="s">
        <v>275</v>
      </c>
      <c r="D55" s="14" t="s">
        <v>833</v>
      </c>
      <c r="E55" s="99">
        <v>11.778226111076233</v>
      </c>
      <c r="F55" s="99">
        <v>5.5743404826480241</v>
      </c>
      <c r="G55" s="99">
        <v>3.881972603955639</v>
      </c>
      <c r="H55" s="99">
        <v>1.0555680876172961</v>
      </c>
      <c r="I55" s="99">
        <v>0.88369547099691803</v>
      </c>
      <c r="J55" s="99">
        <v>3.0142731176494619</v>
      </c>
      <c r="K55" s="99">
        <v>1.6948389317575081</v>
      </c>
      <c r="L55" s="99">
        <v>0.96584458176667476</v>
      </c>
      <c r="M55" s="99">
        <v>3.4296471339019448</v>
      </c>
      <c r="N55" s="99">
        <v>4.2534076105811085</v>
      </c>
      <c r="O55" s="99">
        <v>0.62579223760438185</v>
      </c>
      <c r="P55" s="99">
        <v>1.337618675060503</v>
      </c>
      <c r="Q55" s="99">
        <v>2.968377572820426</v>
      </c>
      <c r="R55" s="99">
        <v>3.6616474920553221</v>
      </c>
      <c r="S55" s="99">
        <v>4.8341138798970409</v>
      </c>
      <c r="T55" s="99">
        <v>2.3418491537188251</v>
      </c>
      <c r="U55" s="99">
        <v>3.7176966324278284</v>
      </c>
      <c r="V55" s="99">
        <v>1.0867607903807084</v>
      </c>
      <c r="W55" s="99">
        <v>1.9825851146400892</v>
      </c>
      <c r="X55" s="99">
        <v>1.4135054784018204</v>
      </c>
      <c r="Y55" s="99">
        <v>14.822476591344053</v>
      </c>
      <c r="Z55" s="99">
        <v>4.6355960347890068</v>
      </c>
      <c r="AA55" s="99">
        <v>2.5897581029151846</v>
      </c>
      <c r="AB55" s="99">
        <v>1.0348120259032305</v>
      </c>
      <c r="AC55" s="99">
        <v>2.7895714671226255</v>
      </c>
      <c r="AD55" s="99">
        <v>1.8550103127331425</v>
      </c>
      <c r="AE55" s="92">
        <v>1195.1715087985135</v>
      </c>
      <c r="AF55" s="92">
        <v>297244.43783375644</v>
      </c>
      <c r="AG55" s="100">
        <v>3.1556085191220973</v>
      </c>
      <c r="AH55" s="92">
        <v>960.3217412070652</v>
      </c>
      <c r="AI55" s="99" t="s">
        <v>869</v>
      </c>
      <c r="AJ55" s="99">
        <v>157.01528575521621</v>
      </c>
      <c r="AK55" s="99">
        <v>63.157836883145507</v>
      </c>
      <c r="AL55" s="99">
        <v>220.17312263836172</v>
      </c>
      <c r="AM55" s="99">
        <v>191.7553637182865</v>
      </c>
      <c r="AN55" s="99">
        <v>41.342046522925891</v>
      </c>
      <c r="AO55" s="101">
        <v>2.8781994168189327</v>
      </c>
      <c r="AP55" s="99">
        <v>56.270376457665463</v>
      </c>
      <c r="AQ55" s="99">
        <v>94.458311215282748</v>
      </c>
      <c r="AR55" s="99">
        <v>107.78283270109677</v>
      </c>
      <c r="AS55" s="99">
        <v>10.599802123445418</v>
      </c>
      <c r="AT55" s="99">
        <v>474.22648593877051</v>
      </c>
      <c r="AU55" s="99">
        <v>4.6344468328613475</v>
      </c>
      <c r="AV55" s="99">
        <v>9.3918012373751587</v>
      </c>
      <c r="AW55" s="99">
        <v>3.9683344243791074</v>
      </c>
      <c r="AX55" s="99">
        <v>19.07660086638862</v>
      </c>
      <c r="AY55" s="99">
        <v>37.698800999104442</v>
      </c>
      <c r="AZ55" s="99">
        <v>2.5597555961722822</v>
      </c>
      <c r="BA55" s="99">
        <v>0.80836535135420751</v>
      </c>
      <c r="BB55" s="99">
        <v>13.622079501643315</v>
      </c>
      <c r="BC55" s="99">
        <v>23.065055164037819</v>
      </c>
      <c r="BD55" s="99">
        <v>27.95068763468613</v>
      </c>
      <c r="BE55" s="99">
        <v>33.564656921093054</v>
      </c>
      <c r="BF55" s="99">
        <v>74.796303560679107</v>
      </c>
      <c r="BG55" s="99">
        <v>4.8654430631939247</v>
      </c>
      <c r="BH55" s="99">
        <v>10.890618779803425</v>
      </c>
      <c r="BI55" s="99">
        <v>13.159874735661729</v>
      </c>
      <c r="BJ55" s="99">
        <v>2.2416432208562274</v>
      </c>
      <c r="BK55" s="99">
        <v>52.724013410676307</v>
      </c>
      <c r="BL55" s="99">
        <v>10.480515582409819</v>
      </c>
      <c r="BM55" s="99">
        <v>9.2023719890818594</v>
      </c>
    </row>
    <row r="56" spans="1:65" x14ac:dyDescent="0.2">
      <c r="A56" s="13">
        <v>1222744240</v>
      </c>
      <c r="B56" s="14" t="s">
        <v>272</v>
      </c>
      <c r="C56" s="14" t="s">
        <v>878</v>
      </c>
      <c r="D56" s="14" t="s">
        <v>277</v>
      </c>
      <c r="E56" s="99">
        <v>14.385000000000002</v>
      </c>
      <c r="F56" s="99">
        <v>4.9899999999999993</v>
      </c>
      <c r="G56" s="99">
        <v>5.1524999999999999</v>
      </c>
      <c r="H56" s="99">
        <v>1.8325</v>
      </c>
      <c r="I56" s="99">
        <v>1.0900000000000001</v>
      </c>
      <c r="J56" s="99">
        <v>3.2775000000000003</v>
      </c>
      <c r="K56" s="99">
        <v>1.7075</v>
      </c>
      <c r="L56" s="99">
        <v>1.2450000000000001</v>
      </c>
      <c r="M56" s="99">
        <v>4.41</v>
      </c>
      <c r="N56" s="99">
        <v>4.8525</v>
      </c>
      <c r="O56" s="99">
        <v>0.76</v>
      </c>
      <c r="P56" s="99">
        <v>1.9875</v>
      </c>
      <c r="Q56" s="99">
        <v>4.9275000000000002</v>
      </c>
      <c r="R56" s="99">
        <v>4.165</v>
      </c>
      <c r="S56" s="99">
        <v>4.28</v>
      </c>
      <c r="T56" s="99">
        <v>2.7850000000000001</v>
      </c>
      <c r="U56" s="99">
        <v>4.47</v>
      </c>
      <c r="V56" s="99">
        <v>1.5350000000000001</v>
      </c>
      <c r="W56" s="99">
        <v>2.2524999999999999</v>
      </c>
      <c r="X56" s="99">
        <v>2.1550000000000002</v>
      </c>
      <c r="Y56" s="99">
        <v>19.414999999999999</v>
      </c>
      <c r="Z56" s="99">
        <v>6.7575000000000003</v>
      </c>
      <c r="AA56" s="99">
        <v>3.4299999999999997</v>
      </c>
      <c r="AB56" s="99">
        <v>2.0299999999999998</v>
      </c>
      <c r="AC56" s="99">
        <v>3.7275</v>
      </c>
      <c r="AD56" s="99">
        <v>1.8449999999999998</v>
      </c>
      <c r="AE56" s="92">
        <v>2134.1525000000001</v>
      </c>
      <c r="AF56" s="92">
        <v>574764.25</v>
      </c>
      <c r="AG56" s="100">
        <v>3.0977352941176433</v>
      </c>
      <c r="AH56" s="92">
        <v>1844.2520597771545</v>
      </c>
      <c r="AI56" s="99">
        <v>172.31943246651454</v>
      </c>
      <c r="AJ56" s="99" t="s">
        <v>869</v>
      </c>
      <c r="AK56" s="99" t="s">
        <v>869</v>
      </c>
      <c r="AL56" s="99">
        <v>172.31943246651454</v>
      </c>
      <c r="AM56" s="99">
        <v>191.62139999999999</v>
      </c>
      <c r="AN56" s="99">
        <v>60.147499999999994</v>
      </c>
      <c r="AO56" s="101">
        <v>2.7705000000000002</v>
      </c>
      <c r="AP56" s="99">
        <v>134</v>
      </c>
      <c r="AQ56" s="99">
        <v>94.222500000000011</v>
      </c>
      <c r="AR56" s="99">
        <v>104.7325</v>
      </c>
      <c r="AS56" s="99">
        <v>12.3</v>
      </c>
      <c r="AT56" s="99">
        <v>475.4</v>
      </c>
      <c r="AU56" s="99">
        <v>5.0750000000000002</v>
      </c>
      <c r="AV56" s="99">
        <v>9.99</v>
      </c>
      <c r="AW56" s="99">
        <v>4.1900000000000004</v>
      </c>
      <c r="AX56" s="99">
        <v>18.96</v>
      </c>
      <c r="AY56" s="99">
        <v>69.77</v>
      </c>
      <c r="AZ56" s="99">
        <v>2.7374999999999998</v>
      </c>
      <c r="BA56" s="99">
        <v>1.135</v>
      </c>
      <c r="BB56" s="99">
        <v>15.490000000000002</v>
      </c>
      <c r="BC56" s="99">
        <v>25.182499999999997</v>
      </c>
      <c r="BD56" s="99">
        <v>22.772500000000001</v>
      </c>
      <c r="BE56" s="99">
        <v>23.675000000000001</v>
      </c>
      <c r="BF56" s="99">
        <v>74.817499999999995</v>
      </c>
      <c r="BG56" s="99">
        <v>15.854375000000001</v>
      </c>
      <c r="BH56" s="99">
        <v>12.905000000000001</v>
      </c>
      <c r="BI56" s="99">
        <v>20.862500000000001</v>
      </c>
      <c r="BJ56" s="99">
        <v>2.9925000000000002</v>
      </c>
      <c r="BK56" s="99">
        <v>55.825000000000003</v>
      </c>
      <c r="BL56" s="99">
        <v>11.329999999999998</v>
      </c>
      <c r="BM56" s="99">
        <v>8.7899999999999991</v>
      </c>
    </row>
    <row r="57" spans="1:65" x14ac:dyDescent="0.2">
      <c r="A57" s="13">
        <v>1223540300</v>
      </c>
      <c r="B57" s="14" t="s">
        <v>272</v>
      </c>
      <c r="C57" s="14" t="s">
        <v>834</v>
      </c>
      <c r="D57" s="14" t="s">
        <v>835</v>
      </c>
      <c r="E57" s="99">
        <v>11.203707240347844</v>
      </c>
      <c r="F57" s="99">
        <v>5.2274824402538878</v>
      </c>
      <c r="G57" s="99">
        <v>4.0878282798840182</v>
      </c>
      <c r="H57" s="99">
        <v>1.5721482343471869</v>
      </c>
      <c r="I57" s="99">
        <v>0.97621488617583374</v>
      </c>
      <c r="J57" s="99">
        <v>2.5793641275186139</v>
      </c>
      <c r="K57" s="99">
        <v>2.0810724634729318</v>
      </c>
      <c r="L57" s="99">
        <v>0.84843181514797816</v>
      </c>
      <c r="M57" s="99">
        <v>3.4664043064744137</v>
      </c>
      <c r="N57" s="99">
        <v>3.9479822064129331</v>
      </c>
      <c r="O57" s="99">
        <v>0.60808913250326713</v>
      </c>
      <c r="P57" s="99">
        <v>1.3586624217323262</v>
      </c>
      <c r="Q57" s="99">
        <v>3.1376021659032349</v>
      </c>
      <c r="R57" s="99">
        <v>3.8268067727852726</v>
      </c>
      <c r="S57" s="99">
        <v>5.02445710292998</v>
      </c>
      <c r="T57" s="99">
        <v>2.6344286836730166</v>
      </c>
      <c r="U57" s="99">
        <v>3.7998220154041782</v>
      </c>
      <c r="V57" s="99">
        <v>1.1514491111604219</v>
      </c>
      <c r="W57" s="99">
        <v>1.7488004158992632</v>
      </c>
      <c r="X57" s="99">
        <v>1.5412133230246829</v>
      </c>
      <c r="Y57" s="99">
        <v>15.228781651969207</v>
      </c>
      <c r="Z57" s="99">
        <v>5.3772520308085792</v>
      </c>
      <c r="AA57" s="99">
        <v>2.4390575891356354</v>
      </c>
      <c r="AB57" s="99">
        <v>1.4238276785081259</v>
      </c>
      <c r="AC57" s="99">
        <v>3.1792889105649476</v>
      </c>
      <c r="AD57" s="99">
        <v>2.0022967301448573</v>
      </c>
      <c r="AE57" s="92">
        <v>1509.8360370871965</v>
      </c>
      <c r="AF57" s="92">
        <v>421256.75666987413</v>
      </c>
      <c r="AG57" s="100">
        <v>3.3384047175286335</v>
      </c>
      <c r="AH57" s="92">
        <v>1395.3501253072266</v>
      </c>
      <c r="AI57" s="99" t="s">
        <v>869</v>
      </c>
      <c r="AJ57" s="99">
        <v>123.9251652064155</v>
      </c>
      <c r="AK57" s="99">
        <v>42.381109958125101</v>
      </c>
      <c r="AL57" s="99">
        <v>166.30627516454061</v>
      </c>
      <c r="AM57" s="99">
        <v>178.05973072225316</v>
      </c>
      <c r="AN57" s="99">
        <v>63.924257997955507</v>
      </c>
      <c r="AO57" s="101">
        <v>2.7929002418912483</v>
      </c>
      <c r="AP57" s="99">
        <v>76.242868808447355</v>
      </c>
      <c r="AQ57" s="99">
        <v>96.850425730157212</v>
      </c>
      <c r="AR57" s="99">
        <v>112.59748299109484</v>
      </c>
      <c r="AS57" s="99">
        <v>8.90031559119371</v>
      </c>
      <c r="AT57" s="99">
        <v>450.12372714612553</v>
      </c>
      <c r="AU57" s="99">
        <v>4.8484439826026433</v>
      </c>
      <c r="AV57" s="99">
        <v>10.007155458556493</v>
      </c>
      <c r="AW57" s="99">
        <v>3.8471361857141182</v>
      </c>
      <c r="AX57" s="99">
        <v>28.19759980998694</v>
      </c>
      <c r="AY57" s="99">
        <v>40.331669332776727</v>
      </c>
      <c r="AZ57" s="99">
        <v>2.7774841864997573</v>
      </c>
      <c r="BA57" s="99">
        <v>0.93043554945708096</v>
      </c>
      <c r="BB57" s="99">
        <v>12.984599525684917</v>
      </c>
      <c r="BC57" s="99">
        <v>16.950426370533101</v>
      </c>
      <c r="BD57" s="99">
        <v>17.039291616637968</v>
      </c>
      <c r="BE57" s="99">
        <v>26.212116040993248</v>
      </c>
      <c r="BF57" s="99">
        <v>66.724777642427696</v>
      </c>
      <c r="BG57" s="99">
        <v>8.2247137804014496</v>
      </c>
      <c r="BH57" s="99">
        <v>12.778010676278818</v>
      </c>
      <c r="BI57" s="99">
        <v>14.3694955219893</v>
      </c>
      <c r="BJ57" s="99">
        <v>3.3071426606262317</v>
      </c>
      <c r="BK57" s="99">
        <v>50.465939900852447</v>
      </c>
      <c r="BL57" s="99">
        <v>9.3870259258305158</v>
      </c>
      <c r="BM57" s="99">
        <v>8.8134076947433151</v>
      </c>
    </row>
    <row r="58" spans="1:65" x14ac:dyDescent="0.2">
      <c r="A58" s="13">
        <v>1227260440</v>
      </c>
      <c r="B58" s="14" t="s">
        <v>272</v>
      </c>
      <c r="C58" s="14" t="s">
        <v>278</v>
      </c>
      <c r="D58" s="14" t="s">
        <v>279</v>
      </c>
      <c r="E58" s="99">
        <v>13.14</v>
      </c>
      <c r="F58" s="99">
        <v>4.8100000000000005</v>
      </c>
      <c r="G58" s="99">
        <v>4.4174999999999995</v>
      </c>
      <c r="H58" s="99">
        <v>1.5799999999999998</v>
      </c>
      <c r="I58" s="99">
        <v>0.94750000000000001</v>
      </c>
      <c r="J58" s="99">
        <v>2.3274999999999997</v>
      </c>
      <c r="K58" s="99">
        <v>1.8275000000000001</v>
      </c>
      <c r="L58" s="99">
        <v>1.0024999999999999</v>
      </c>
      <c r="M58" s="99">
        <v>4.07</v>
      </c>
      <c r="N58" s="99">
        <v>3.6924999999999999</v>
      </c>
      <c r="O58" s="99">
        <v>0.61750000000000005</v>
      </c>
      <c r="P58" s="99">
        <v>1.5925</v>
      </c>
      <c r="Q58" s="99">
        <v>3.5550000000000002</v>
      </c>
      <c r="R58" s="99">
        <v>3.5924999999999998</v>
      </c>
      <c r="S58" s="99">
        <v>4.8025000000000002</v>
      </c>
      <c r="T58" s="99">
        <v>2.3800000000000003</v>
      </c>
      <c r="U58" s="99">
        <v>3.8174999999999999</v>
      </c>
      <c r="V58" s="99">
        <v>1.2275</v>
      </c>
      <c r="W58" s="99">
        <v>1.9025000000000001</v>
      </c>
      <c r="X58" s="99">
        <v>2.4375</v>
      </c>
      <c r="Y58" s="99">
        <v>16.399999999999999</v>
      </c>
      <c r="Z58" s="99">
        <v>5.1825000000000001</v>
      </c>
      <c r="AA58" s="99">
        <v>2.8449999999999998</v>
      </c>
      <c r="AB58" s="99">
        <v>1.3525</v>
      </c>
      <c r="AC58" s="99">
        <v>3.0725000000000002</v>
      </c>
      <c r="AD58" s="99">
        <v>1.9225000000000001</v>
      </c>
      <c r="AE58" s="92">
        <v>1293.3699999999999</v>
      </c>
      <c r="AF58" s="92">
        <v>318778.5</v>
      </c>
      <c r="AG58" s="100">
        <v>3.0600500000000785</v>
      </c>
      <c r="AH58" s="92">
        <v>1020.6961051027399</v>
      </c>
      <c r="AI58" s="99">
        <v>166.13607211151606</v>
      </c>
      <c r="AJ58" s="99" t="s">
        <v>869</v>
      </c>
      <c r="AK58" s="99" t="s">
        <v>869</v>
      </c>
      <c r="AL58" s="99">
        <v>166.13607211151606</v>
      </c>
      <c r="AM58" s="99">
        <v>191.99639999999999</v>
      </c>
      <c r="AN58" s="99">
        <v>31.549999999999997</v>
      </c>
      <c r="AO58" s="101">
        <v>2.7172499999999999</v>
      </c>
      <c r="AP58" s="99">
        <v>69</v>
      </c>
      <c r="AQ58" s="99">
        <v>80.474999999999994</v>
      </c>
      <c r="AR58" s="99">
        <v>95.7</v>
      </c>
      <c r="AS58" s="99">
        <v>11.237500000000001</v>
      </c>
      <c r="AT58" s="99">
        <v>379.51250000000005</v>
      </c>
      <c r="AU58" s="99">
        <v>4.2175000000000002</v>
      </c>
      <c r="AV58" s="99">
        <v>9.9224999999999994</v>
      </c>
      <c r="AW58" s="99">
        <v>3.91</v>
      </c>
      <c r="AX58" s="99">
        <v>19.45</v>
      </c>
      <c r="AY58" s="99">
        <v>53.5</v>
      </c>
      <c r="AZ58" s="99">
        <v>2.92</v>
      </c>
      <c r="BA58" s="99">
        <v>1</v>
      </c>
      <c r="BB58" s="99">
        <v>11.934999999999999</v>
      </c>
      <c r="BC58" s="99">
        <v>24.0075</v>
      </c>
      <c r="BD58" s="99">
        <v>21.004999999999999</v>
      </c>
      <c r="BE58" s="99">
        <v>32.835000000000001</v>
      </c>
      <c r="BF58" s="99">
        <v>78.174999999999997</v>
      </c>
      <c r="BG58" s="99">
        <v>5.1768749999999999</v>
      </c>
      <c r="BH58" s="99">
        <v>11.75</v>
      </c>
      <c r="BI58" s="99">
        <v>15.8</v>
      </c>
      <c r="BJ58" s="99">
        <v>2.3824999999999998</v>
      </c>
      <c r="BK58" s="99">
        <v>56.72</v>
      </c>
      <c r="BL58" s="99">
        <v>10.557500000000001</v>
      </c>
      <c r="BM58" s="99">
        <v>8.4275000000000002</v>
      </c>
    </row>
    <row r="59" spans="1:65" x14ac:dyDescent="0.2">
      <c r="A59" s="13">
        <v>1233124500</v>
      </c>
      <c r="B59" s="14" t="s">
        <v>272</v>
      </c>
      <c r="C59" s="14" t="s">
        <v>280</v>
      </c>
      <c r="D59" s="14" t="s">
        <v>281</v>
      </c>
      <c r="E59" s="99">
        <v>13.7675</v>
      </c>
      <c r="F59" s="99">
        <v>5.0049999999999999</v>
      </c>
      <c r="G59" s="99">
        <v>4.9974999999999996</v>
      </c>
      <c r="H59" s="99">
        <v>1.7975000000000001</v>
      </c>
      <c r="I59" s="99">
        <v>1.095</v>
      </c>
      <c r="J59" s="99">
        <v>3.3200000000000003</v>
      </c>
      <c r="K59" s="99">
        <v>1.77</v>
      </c>
      <c r="L59" s="99">
        <v>1.2450000000000001</v>
      </c>
      <c r="M59" s="99">
        <v>4.41</v>
      </c>
      <c r="N59" s="99">
        <v>4.1124999999999998</v>
      </c>
      <c r="O59" s="99">
        <v>0.77</v>
      </c>
      <c r="P59" s="99">
        <v>1.9799999999999998</v>
      </c>
      <c r="Q59" s="99">
        <v>5.0024999999999995</v>
      </c>
      <c r="R59" s="99">
        <v>4.13</v>
      </c>
      <c r="S59" s="99">
        <v>3.8674999999999997</v>
      </c>
      <c r="T59" s="99">
        <v>2.8</v>
      </c>
      <c r="U59" s="99">
        <v>4.5774999999999997</v>
      </c>
      <c r="V59" s="99">
        <v>1.51</v>
      </c>
      <c r="W59" s="99">
        <v>2.2599999999999998</v>
      </c>
      <c r="X59" s="99">
        <v>2.1475</v>
      </c>
      <c r="Y59" s="99">
        <v>19.724999999999998</v>
      </c>
      <c r="Z59" s="99">
        <v>6.9499999999999993</v>
      </c>
      <c r="AA59" s="99">
        <v>3.5350000000000001</v>
      </c>
      <c r="AB59" s="99">
        <v>2.1074999999999999</v>
      </c>
      <c r="AC59" s="99">
        <v>3.5425</v>
      </c>
      <c r="AD59" s="99">
        <v>2.1724999999999999</v>
      </c>
      <c r="AE59" s="92">
        <v>2369.5174999999999</v>
      </c>
      <c r="AF59" s="92">
        <v>488447.47</v>
      </c>
      <c r="AG59" s="100">
        <v>3.0922852941177332</v>
      </c>
      <c r="AH59" s="92">
        <v>1564.1103884845679</v>
      </c>
      <c r="AI59" s="99">
        <v>172.31943246651454</v>
      </c>
      <c r="AJ59" s="99" t="s">
        <v>869</v>
      </c>
      <c r="AK59" s="99" t="s">
        <v>869</v>
      </c>
      <c r="AL59" s="99">
        <v>172.31943246651454</v>
      </c>
      <c r="AM59" s="99">
        <v>191.62139999999999</v>
      </c>
      <c r="AN59" s="99">
        <v>59.6175</v>
      </c>
      <c r="AO59" s="101">
        <v>2.82775</v>
      </c>
      <c r="AP59" s="99">
        <v>109.73</v>
      </c>
      <c r="AQ59" s="99">
        <v>111.875</v>
      </c>
      <c r="AR59" s="99">
        <v>105.3125</v>
      </c>
      <c r="AS59" s="99">
        <v>12.290000000000001</v>
      </c>
      <c r="AT59" s="99">
        <v>475.38499999999999</v>
      </c>
      <c r="AU59" s="99">
        <v>4.9249999999999998</v>
      </c>
      <c r="AV59" s="99">
        <v>10.0725</v>
      </c>
      <c r="AW59" s="99">
        <v>4.165</v>
      </c>
      <c r="AX59" s="99">
        <v>18.580000000000002</v>
      </c>
      <c r="AY59" s="99">
        <v>74.462500000000006</v>
      </c>
      <c r="AZ59" s="99">
        <v>2.17</v>
      </c>
      <c r="BA59" s="99">
        <v>1.1825000000000001</v>
      </c>
      <c r="BB59" s="99">
        <v>19.945</v>
      </c>
      <c r="BC59" s="99">
        <v>23.6875</v>
      </c>
      <c r="BD59" s="99">
        <v>23.565000000000001</v>
      </c>
      <c r="BE59" s="99">
        <v>24.53</v>
      </c>
      <c r="BF59" s="99">
        <v>75.882499999999993</v>
      </c>
      <c r="BG59" s="99">
        <v>12.137500000000001</v>
      </c>
      <c r="BH59" s="99">
        <v>13.490000000000002</v>
      </c>
      <c r="BI59" s="99">
        <v>22.8825</v>
      </c>
      <c r="BJ59" s="99">
        <v>3.2299999999999995</v>
      </c>
      <c r="BK59" s="99">
        <v>52.667500000000004</v>
      </c>
      <c r="BL59" s="99">
        <v>11.9</v>
      </c>
      <c r="BM59" s="99">
        <v>9.1624999999999996</v>
      </c>
    </row>
    <row r="60" spans="1:65" x14ac:dyDescent="0.2">
      <c r="A60" s="13">
        <v>1235840760</v>
      </c>
      <c r="B60" s="14" t="s">
        <v>272</v>
      </c>
      <c r="C60" s="14" t="s">
        <v>282</v>
      </c>
      <c r="D60" s="14" t="s">
        <v>283</v>
      </c>
      <c r="E60" s="99">
        <v>14.002755431269978</v>
      </c>
      <c r="F60" s="99">
        <v>4.6945346968893338</v>
      </c>
      <c r="G60" s="99">
        <v>4.409624992550671</v>
      </c>
      <c r="H60" s="99">
        <v>1.807191584899817</v>
      </c>
      <c r="I60" s="99">
        <v>1.1316758868409327</v>
      </c>
      <c r="J60" s="99">
        <v>2.5049824267812837</v>
      </c>
      <c r="K60" s="99">
        <v>1.8825190384750439</v>
      </c>
      <c r="L60" s="99">
        <v>2.1813612720517499</v>
      </c>
      <c r="M60" s="99">
        <v>3.8106731761415213</v>
      </c>
      <c r="N60" s="99">
        <v>4.8714353414798879</v>
      </c>
      <c r="O60" s="99">
        <v>0.64675353017889581</v>
      </c>
      <c r="P60" s="99">
        <v>1.6632283048754082</v>
      </c>
      <c r="Q60" s="99">
        <v>3.746271936244872</v>
      </c>
      <c r="R60" s="99">
        <v>3.8064072544562508</v>
      </c>
      <c r="S60" s="99">
        <v>3.7370704836050375</v>
      </c>
      <c r="T60" s="99">
        <v>2.5586445733532677</v>
      </c>
      <c r="U60" s="99">
        <v>4.1269199752505177</v>
      </c>
      <c r="V60" s="99">
        <v>1.2997922311021863</v>
      </c>
      <c r="W60" s="99">
        <v>1.8734665685583871</v>
      </c>
      <c r="X60" s="99">
        <v>2.2988905438942187</v>
      </c>
      <c r="Y60" s="99">
        <v>16.072458493469</v>
      </c>
      <c r="Z60" s="99">
        <v>5.3857647908952568</v>
      </c>
      <c r="AA60" s="99">
        <v>2.9838720151079312</v>
      </c>
      <c r="AB60" s="99">
        <v>1.4727882073353533</v>
      </c>
      <c r="AC60" s="99">
        <v>3.4663020403633547</v>
      </c>
      <c r="AD60" s="99">
        <v>1.9559829409339864</v>
      </c>
      <c r="AE60" s="92">
        <v>1807.8747424247554</v>
      </c>
      <c r="AF60" s="92">
        <v>421399.30712884525</v>
      </c>
      <c r="AG60" s="100">
        <v>3.1100982976546563</v>
      </c>
      <c r="AH60" s="92">
        <v>1355.64523646165</v>
      </c>
      <c r="AI60" s="99">
        <v>160.019094388638</v>
      </c>
      <c r="AJ60" s="99" t="s">
        <v>869</v>
      </c>
      <c r="AK60" s="99" t="s">
        <v>869</v>
      </c>
      <c r="AL60" s="99">
        <v>160.019094388638</v>
      </c>
      <c r="AM60" s="99">
        <v>191.95377930148643</v>
      </c>
      <c r="AN60" s="99">
        <v>63.432096840173188</v>
      </c>
      <c r="AO60" s="101">
        <v>2.6907250057491616</v>
      </c>
      <c r="AP60" s="99">
        <v>124.49103171317043</v>
      </c>
      <c r="AQ60" s="99">
        <v>134.40902697520514</v>
      </c>
      <c r="AR60" s="99">
        <v>105.74045483424823</v>
      </c>
      <c r="AS60" s="99">
        <v>9.9721959722676647</v>
      </c>
      <c r="AT60" s="99">
        <v>476.81697820181694</v>
      </c>
      <c r="AU60" s="99">
        <v>4.0850791166198146</v>
      </c>
      <c r="AV60" s="99">
        <v>12.024104491057972</v>
      </c>
      <c r="AW60" s="99">
        <v>3.676690059173759</v>
      </c>
      <c r="AX60" s="99">
        <v>23.461908157215809</v>
      </c>
      <c r="AY60" s="99">
        <v>48.870533213502675</v>
      </c>
      <c r="AZ60" s="99">
        <v>2.6321412478037134</v>
      </c>
      <c r="BA60" s="99">
        <v>1.0192762380092739</v>
      </c>
      <c r="BB60" s="99">
        <v>13.530084464738472</v>
      </c>
      <c r="BC60" s="99">
        <v>36.081138199698778</v>
      </c>
      <c r="BD60" s="99">
        <v>24.555169599178697</v>
      </c>
      <c r="BE60" s="99">
        <v>39.44277522009434</v>
      </c>
      <c r="BF60" s="99">
        <v>81.112875521955715</v>
      </c>
      <c r="BG60" s="99">
        <v>8.0278151793693127</v>
      </c>
      <c r="BH60" s="99">
        <v>10.615353555890705</v>
      </c>
      <c r="BI60" s="99">
        <v>20.431878345989418</v>
      </c>
      <c r="BJ60" s="99">
        <v>2.4710611537906795</v>
      </c>
      <c r="BK60" s="99">
        <v>60.761347148098075</v>
      </c>
      <c r="BL60" s="99">
        <v>10.089096560082853</v>
      </c>
      <c r="BM60" s="99">
        <v>9.3970850071584877</v>
      </c>
    </row>
    <row r="61" spans="1:65" x14ac:dyDescent="0.2">
      <c r="A61" s="13">
        <v>1236100580</v>
      </c>
      <c r="B61" s="14" t="s">
        <v>272</v>
      </c>
      <c r="C61" s="14" t="s">
        <v>284</v>
      </c>
      <c r="D61" s="14" t="s">
        <v>285</v>
      </c>
      <c r="E61" s="99">
        <v>12.079361712512224</v>
      </c>
      <c r="F61" s="99">
        <v>4.2127775782172101</v>
      </c>
      <c r="G61" s="99">
        <v>4.3241567020874543</v>
      </c>
      <c r="H61" s="99">
        <v>1.5543293792435287</v>
      </c>
      <c r="I61" s="99">
        <v>1.0928375060951179</v>
      </c>
      <c r="J61" s="99">
        <v>2.0985832282096197</v>
      </c>
      <c r="K61" s="99">
        <v>1.6425560361163007</v>
      </c>
      <c r="L61" s="99">
        <v>1.7269880759397962</v>
      </c>
      <c r="M61" s="99">
        <v>3.5379199127154441</v>
      </c>
      <c r="N61" s="99">
        <v>3.2393988797784843</v>
      </c>
      <c r="O61" s="99">
        <v>0.5985732682903856</v>
      </c>
      <c r="P61" s="99">
        <v>1.7010133714731426</v>
      </c>
      <c r="Q61" s="99">
        <v>3.5385925105424629</v>
      </c>
      <c r="R61" s="99">
        <v>3.7084968006057544</v>
      </c>
      <c r="S61" s="99">
        <v>5.0002039814486201</v>
      </c>
      <c r="T61" s="99">
        <v>2.4902773697215661</v>
      </c>
      <c r="U61" s="99">
        <v>3.873471563261913</v>
      </c>
      <c r="V61" s="99">
        <v>1.0075993016132188</v>
      </c>
      <c r="W61" s="99">
        <v>1.6114495508172544</v>
      </c>
      <c r="X61" s="99">
        <v>1.452713061102566</v>
      </c>
      <c r="Y61" s="99">
        <v>15.656673549873348</v>
      </c>
      <c r="Z61" s="99">
        <v>5.464569346034617</v>
      </c>
      <c r="AA61" s="99">
        <v>2.9464864793611008</v>
      </c>
      <c r="AB61" s="99">
        <v>1.2191441286414726</v>
      </c>
      <c r="AC61" s="99">
        <v>2.7992760257930707</v>
      </c>
      <c r="AD61" s="99">
        <v>2.0397159162346128</v>
      </c>
      <c r="AE61" s="92">
        <v>1305.1610865388989</v>
      </c>
      <c r="AF61" s="92">
        <v>321848.5860980064</v>
      </c>
      <c r="AG61" s="100">
        <v>3.6526373220071049</v>
      </c>
      <c r="AH61" s="92">
        <v>1102.40112337704</v>
      </c>
      <c r="AI61" s="99" t="s">
        <v>869</v>
      </c>
      <c r="AJ61" s="99">
        <v>149.77476078980646</v>
      </c>
      <c r="AK61" s="99">
        <v>46.564029414879684</v>
      </c>
      <c r="AL61" s="99">
        <v>196.33879020468615</v>
      </c>
      <c r="AM61" s="99">
        <v>191.40645249945851</v>
      </c>
      <c r="AN61" s="99">
        <v>59.720257992490914</v>
      </c>
      <c r="AO61" s="101">
        <v>2.664294412949884</v>
      </c>
      <c r="AP61" s="99">
        <v>92.236111399540704</v>
      </c>
      <c r="AQ61" s="99">
        <v>110.33526498911998</v>
      </c>
      <c r="AR61" s="99">
        <v>101.02131250256629</v>
      </c>
      <c r="AS61" s="99">
        <v>9.0222850548558178</v>
      </c>
      <c r="AT61" s="99">
        <v>458.34759882621074</v>
      </c>
      <c r="AU61" s="99">
        <v>4.4143884037017802</v>
      </c>
      <c r="AV61" s="99">
        <v>8.4890288457623129</v>
      </c>
      <c r="AW61" s="99">
        <v>4.1280104935346813</v>
      </c>
      <c r="AX61" s="99">
        <v>21.259329483831774</v>
      </c>
      <c r="AY61" s="99">
        <v>38.659425099904013</v>
      </c>
      <c r="AZ61" s="99">
        <v>2.4757815306055022</v>
      </c>
      <c r="BA61" s="99">
        <v>1.0037936849160576</v>
      </c>
      <c r="BB61" s="99">
        <v>13.551446393105298</v>
      </c>
      <c r="BC61" s="99">
        <v>20.011584070011367</v>
      </c>
      <c r="BD61" s="99">
        <v>17.327488451308859</v>
      </c>
      <c r="BE61" s="99">
        <v>21.607075503178972</v>
      </c>
      <c r="BF61" s="99">
        <v>78.806085288022302</v>
      </c>
      <c r="BG61" s="99">
        <v>4.0687176598623136</v>
      </c>
      <c r="BH61" s="99">
        <v>11.807220538846373</v>
      </c>
      <c r="BI61" s="99">
        <v>14.595447620576357</v>
      </c>
      <c r="BJ61" s="99">
        <v>2.1508579294766146</v>
      </c>
      <c r="BK61" s="99">
        <v>49.73051706379654</v>
      </c>
      <c r="BL61" s="99">
        <v>12.262270073341552</v>
      </c>
      <c r="BM61" s="99">
        <v>7.9233099585857483</v>
      </c>
    </row>
    <row r="62" spans="1:65" x14ac:dyDescent="0.2">
      <c r="A62" s="13">
        <v>1236740600</v>
      </c>
      <c r="B62" s="14" t="s">
        <v>272</v>
      </c>
      <c r="C62" s="14" t="s">
        <v>286</v>
      </c>
      <c r="D62" s="14" t="s">
        <v>287</v>
      </c>
      <c r="E62" s="99">
        <v>12.262500000000001</v>
      </c>
      <c r="F62" s="99">
        <v>5.3574999999999999</v>
      </c>
      <c r="G62" s="99">
        <v>4.625</v>
      </c>
      <c r="H62" s="99">
        <v>1.3699999999999999</v>
      </c>
      <c r="I62" s="99">
        <v>1.0350000000000001</v>
      </c>
      <c r="J62" s="99">
        <v>2.5575000000000001</v>
      </c>
      <c r="K62" s="99">
        <v>1.6725000000000001</v>
      </c>
      <c r="L62" s="99">
        <v>1.0975000000000001</v>
      </c>
      <c r="M62" s="99">
        <v>4.0449999999999999</v>
      </c>
      <c r="N62" s="99">
        <v>4.1574999999999998</v>
      </c>
      <c r="O62" s="99">
        <v>0.55999999999999994</v>
      </c>
      <c r="P62" s="99">
        <v>1.71</v>
      </c>
      <c r="Q62" s="99">
        <v>4.0299999999999994</v>
      </c>
      <c r="R62" s="99">
        <v>3.6749999999999998</v>
      </c>
      <c r="S62" s="99">
        <v>3.76</v>
      </c>
      <c r="T62" s="99">
        <v>2.9449999999999998</v>
      </c>
      <c r="U62" s="99">
        <v>4.0775000000000006</v>
      </c>
      <c r="V62" s="99">
        <v>1.385</v>
      </c>
      <c r="W62" s="99">
        <v>1.865</v>
      </c>
      <c r="X62" s="99">
        <v>1.8175000000000001</v>
      </c>
      <c r="Y62" s="99">
        <v>16.447499999999998</v>
      </c>
      <c r="Z62" s="99">
        <v>5.18</v>
      </c>
      <c r="AA62" s="99">
        <v>2.8649999999999998</v>
      </c>
      <c r="AB62" s="99">
        <v>1.4849999999999999</v>
      </c>
      <c r="AC62" s="99">
        <v>3.5825</v>
      </c>
      <c r="AD62" s="99">
        <v>2.0750000000000002</v>
      </c>
      <c r="AE62" s="92">
        <v>1410.2974999999999</v>
      </c>
      <c r="AF62" s="92">
        <v>375415</v>
      </c>
      <c r="AG62" s="100">
        <v>3.0227000000000852</v>
      </c>
      <c r="AH62" s="92">
        <v>1193.9354932370566</v>
      </c>
      <c r="AI62" s="99">
        <v>157.19854612583839</v>
      </c>
      <c r="AJ62" s="99" t="s">
        <v>869</v>
      </c>
      <c r="AK62" s="99" t="s">
        <v>869</v>
      </c>
      <c r="AL62" s="99">
        <v>157.19854612583839</v>
      </c>
      <c r="AM62" s="99">
        <v>191.32139999999998</v>
      </c>
      <c r="AN62" s="99">
        <v>58.677500000000002</v>
      </c>
      <c r="AO62" s="101">
        <v>2.6502500000000002</v>
      </c>
      <c r="AP62" s="99">
        <v>97.677500000000009</v>
      </c>
      <c r="AQ62" s="99">
        <v>87.75</v>
      </c>
      <c r="AR62" s="99">
        <v>112.3325</v>
      </c>
      <c r="AS62" s="99">
        <v>10.0725</v>
      </c>
      <c r="AT62" s="99">
        <v>458.8775</v>
      </c>
      <c r="AU62" s="99">
        <v>4.7175000000000002</v>
      </c>
      <c r="AV62" s="99">
        <v>9.7874999999999996</v>
      </c>
      <c r="AW62" s="99">
        <v>4.0625</v>
      </c>
      <c r="AX62" s="99">
        <v>23.7075</v>
      </c>
      <c r="AY62" s="99">
        <v>52.082499999999996</v>
      </c>
      <c r="AZ62" s="99">
        <v>2.06</v>
      </c>
      <c r="BA62" s="99">
        <v>1.0175000000000001</v>
      </c>
      <c r="BB62" s="99">
        <v>15.285</v>
      </c>
      <c r="BC62" s="99">
        <v>30.295000000000002</v>
      </c>
      <c r="BD62" s="99">
        <v>24.195</v>
      </c>
      <c r="BE62" s="99">
        <v>27.78</v>
      </c>
      <c r="BF62" s="99">
        <v>86.314999999999998</v>
      </c>
      <c r="BG62" s="99">
        <v>13.180624999999999</v>
      </c>
      <c r="BH62" s="99">
        <v>11.675000000000001</v>
      </c>
      <c r="BI62" s="99">
        <v>14.870000000000001</v>
      </c>
      <c r="BJ62" s="99">
        <v>2.42</v>
      </c>
      <c r="BK62" s="99">
        <v>57.550000000000004</v>
      </c>
      <c r="BL62" s="99">
        <v>10.130000000000001</v>
      </c>
      <c r="BM62" s="99">
        <v>9.0100000000000016</v>
      </c>
    </row>
    <row r="63" spans="1:65" x14ac:dyDescent="0.2">
      <c r="A63" s="13">
        <v>1237860640</v>
      </c>
      <c r="B63" s="14" t="s">
        <v>272</v>
      </c>
      <c r="C63" s="14" t="s">
        <v>288</v>
      </c>
      <c r="D63" s="14" t="s">
        <v>289</v>
      </c>
      <c r="E63" s="99">
        <v>11.2325</v>
      </c>
      <c r="F63" s="99">
        <v>5.2774999999999999</v>
      </c>
      <c r="G63" s="99">
        <v>3.7950000000000004</v>
      </c>
      <c r="H63" s="99">
        <v>1.3025</v>
      </c>
      <c r="I63" s="99">
        <v>0.95000000000000007</v>
      </c>
      <c r="J63" s="99">
        <v>3.2350000000000003</v>
      </c>
      <c r="K63" s="99">
        <v>2.1675</v>
      </c>
      <c r="L63" s="99">
        <v>0.86499999999999999</v>
      </c>
      <c r="M63" s="99">
        <v>3.4800000000000004</v>
      </c>
      <c r="N63" s="99">
        <v>4.43</v>
      </c>
      <c r="O63" s="99">
        <v>0.60750000000000004</v>
      </c>
      <c r="P63" s="99">
        <v>1.4524999999999999</v>
      </c>
      <c r="Q63" s="99">
        <v>3</v>
      </c>
      <c r="R63" s="99">
        <v>3.6124999999999998</v>
      </c>
      <c r="S63" s="99">
        <v>4.54</v>
      </c>
      <c r="T63" s="99">
        <v>2.3224999999999998</v>
      </c>
      <c r="U63" s="99">
        <v>3.6675</v>
      </c>
      <c r="V63" s="99">
        <v>1.19</v>
      </c>
      <c r="W63" s="99">
        <v>1.8325</v>
      </c>
      <c r="X63" s="99">
        <v>1.5</v>
      </c>
      <c r="Y63" s="99">
        <v>14.932499999999997</v>
      </c>
      <c r="Z63" s="99">
        <v>5.0024999999999995</v>
      </c>
      <c r="AA63" s="99">
        <v>2.5375000000000001</v>
      </c>
      <c r="AB63" s="99">
        <v>1.325</v>
      </c>
      <c r="AC63" s="99">
        <v>2.8774999999999999</v>
      </c>
      <c r="AD63" s="99">
        <v>1.71</v>
      </c>
      <c r="AE63" s="92">
        <v>1195.9449999999999</v>
      </c>
      <c r="AF63" s="92">
        <v>348204.75</v>
      </c>
      <c r="AG63" s="100">
        <v>3.1258958332500106</v>
      </c>
      <c r="AH63" s="92">
        <v>1120.3023928368311</v>
      </c>
      <c r="AI63" s="99" t="s">
        <v>869</v>
      </c>
      <c r="AJ63" s="99">
        <v>131.17803909999998</v>
      </c>
      <c r="AK63" s="99">
        <v>94.249969375958244</v>
      </c>
      <c r="AL63" s="99">
        <v>225.42800847595822</v>
      </c>
      <c r="AM63" s="99">
        <v>192.22140000000002</v>
      </c>
      <c r="AN63" s="99">
        <v>40.98</v>
      </c>
      <c r="AO63" s="101">
        <v>2.8105126126575541</v>
      </c>
      <c r="AP63" s="99">
        <v>71.747500000000002</v>
      </c>
      <c r="AQ63" s="99">
        <v>96.885000000000005</v>
      </c>
      <c r="AR63" s="99">
        <v>100.17500000000001</v>
      </c>
      <c r="AS63" s="99">
        <v>10.940000000000001</v>
      </c>
      <c r="AT63" s="99">
        <v>481.17250000000001</v>
      </c>
      <c r="AU63" s="99">
        <v>5.3274999999999997</v>
      </c>
      <c r="AV63" s="99">
        <v>10.565</v>
      </c>
      <c r="AW63" s="99">
        <v>3.94</v>
      </c>
      <c r="AX63" s="99">
        <v>23.284442116465463</v>
      </c>
      <c r="AY63" s="99">
        <v>42.832499999999996</v>
      </c>
      <c r="AZ63" s="99">
        <v>2.63</v>
      </c>
      <c r="BA63" s="99">
        <v>0.89749999999999996</v>
      </c>
      <c r="BB63" s="99">
        <v>13.9975</v>
      </c>
      <c r="BC63" s="99">
        <v>28.115000000000002</v>
      </c>
      <c r="BD63" s="99">
        <v>28.865015547573922</v>
      </c>
      <c r="BE63" s="99">
        <v>33.884999999999998</v>
      </c>
      <c r="BF63" s="99">
        <v>67.424999999999997</v>
      </c>
      <c r="BG63" s="99">
        <v>9.49</v>
      </c>
      <c r="BH63" s="99">
        <v>11.702499999999999</v>
      </c>
      <c r="BI63" s="99">
        <v>13.2075</v>
      </c>
      <c r="BJ63" s="99">
        <v>2.2199999999999998</v>
      </c>
      <c r="BK63" s="99">
        <v>47.252499999999998</v>
      </c>
      <c r="BL63" s="99">
        <v>9.89</v>
      </c>
      <c r="BM63" s="99">
        <v>9.004999999999999</v>
      </c>
    </row>
    <row r="64" spans="1:65" x14ac:dyDescent="0.2">
      <c r="A64" s="13">
        <v>1242680850</v>
      </c>
      <c r="B64" s="14" t="s">
        <v>272</v>
      </c>
      <c r="C64" s="14" t="s">
        <v>290</v>
      </c>
      <c r="D64" s="14" t="s">
        <v>291</v>
      </c>
      <c r="E64" s="99">
        <v>14.102499999999999</v>
      </c>
      <c r="F64" s="99">
        <v>5.0075000000000003</v>
      </c>
      <c r="G64" s="99">
        <v>4.3499999999999996</v>
      </c>
      <c r="H64" s="99">
        <v>1.7875000000000001</v>
      </c>
      <c r="I64" s="99">
        <v>1.1724999999999999</v>
      </c>
      <c r="J64" s="99">
        <v>2.71</v>
      </c>
      <c r="K64" s="99">
        <v>1.9275000000000002</v>
      </c>
      <c r="L64" s="99">
        <v>1.1725000000000001</v>
      </c>
      <c r="M64" s="99">
        <v>4.2025000000000006</v>
      </c>
      <c r="N64" s="99">
        <v>4.1675000000000004</v>
      </c>
      <c r="O64" s="99">
        <v>0.6875</v>
      </c>
      <c r="P64" s="99">
        <v>1.8225</v>
      </c>
      <c r="Q64" s="99">
        <v>4.0274999999999999</v>
      </c>
      <c r="R64" s="99">
        <v>3.4249999999999998</v>
      </c>
      <c r="S64" s="99">
        <v>3.92</v>
      </c>
      <c r="T64" s="99">
        <v>2.5550000000000002</v>
      </c>
      <c r="U64" s="99">
        <v>4.0274999999999999</v>
      </c>
      <c r="V64" s="99">
        <v>1.3674999999999997</v>
      </c>
      <c r="W64" s="99">
        <v>1.9849999999999999</v>
      </c>
      <c r="X64" s="99">
        <v>1.7249999999999999</v>
      </c>
      <c r="Y64" s="99">
        <v>16.217500000000001</v>
      </c>
      <c r="Z64" s="99">
        <v>5.91</v>
      </c>
      <c r="AA64" s="99">
        <v>2.82</v>
      </c>
      <c r="AB64" s="99">
        <v>1.6325000000000001</v>
      </c>
      <c r="AC64" s="99">
        <v>2.95</v>
      </c>
      <c r="AD64" s="99">
        <v>2.29</v>
      </c>
      <c r="AE64" s="92">
        <v>1143.52</v>
      </c>
      <c r="AF64" s="92">
        <v>327065</v>
      </c>
      <c r="AG64" s="100">
        <v>3.0212500000001477</v>
      </c>
      <c r="AH64" s="92">
        <v>1036.9000063060068</v>
      </c>
      <c r="AI64" s="99">
        <v>209.29750000151594</v>
      </c>
      <c r="AJ64" s="99" t="s">
        <v>869</v>
      </c>
      <c r="AK64" s="99" t="s">
        <v>869</v>
      </c>
      <c r="AL64" s="99">
        <v>209.29750000151594</v>
      </c>
      <c r="AM64" s="99">
        <v>191.62139999999999</v>
      </c>
      <c r="AN64" s="99">
        <v>51.917500000000004</v>
      </c>
      <c r="AO64" s="101">
        <v>2.7462499999999999</v>
      </c>
      <c r="AP64" s="99">
        <v>131.86500000000001</v>
      </c>
      <c r="AQ64" s="99">
        <v>129.48499999999999</v>
      </c>
      <c r="AR64" s="99">
        <v>101.83500000000001</v>
      </c>
      <c r="AS64" s="99">
        <v>11.040000000000001</v>
      </c>
      <c r="AT64" s="99">
        <v>491.3</v>
      </c>
      <c r="AU64" s="99">
        <v>4.3899999999999997</v>
      </c>
      <c r="AV64" s="99">
        <v>9.2974999999999994</v>
      </c>
      <c r="AW64" s="99">
        <v>4.1074999999999999</v>
      </c>
      <c r="AX64" s="99">
        <v>14.157500000000001</v>
      </c>
      <c r="AY64" s="99">
        <v>47.769999999999996</v>
      </c>
      <c r="AZ64" s="99">
        <v>2.4699999999999998</v>
      </c>
      <c r="BA64" s="99">
        <v>1.0725</v>
      </c>
      <c r="BB64" s="99">
        <v>15.71</v>
      </c>
      <c r="BC64" s="99">
        <v>36.332499999999996</v>
      </c>
      <c r="BD64" s="99">
        <v>28.022499999999997</v>
      </c>
      <c r="BE64" s="99">
        <v>31.107499999999998</v>
      </c>
      <c r="BF64" s="99">
        <v>95.997499999999988</v>
      </c>
      <c r="BG64" s="99">
        <v>5.4141666666666666</v>
      </c>
      <c r="BH64" s="99">
        <v>7.8650000000000002</v>
      </c>
      <c r="BI64" s="99">
        <v>13.875</v>
      </c>
      <c r="BJ64" s="99">
        <v>2.8400000000000003</v>
      </c>
      <c r="BK64" s="99">
        <v>51.25</v>
      </c>
      <c r="BL64" s="99">
        <v>10.442500000000001</v>
      </c>
      <c r="BM64" s="99">
        <v>8.9050000000000011</v>
      </c>
    </row>
    <row r="65" spans="1:65" x14ac:dyDescent="0.2">
      <c r="A65" s="13">
        <v>1245220800</v>
      </c>
      <c r="B65" s="14" t="s">
        <v>272</v>
      </c>
      <c r="C65" s="14" t="s">
        <v>292</v>
      </c>
      <c r="D65" s="14" t="s">
        <v>293</v>
      </c>
      <c r="E65" s="99">
        <v>12.83</v>
      </c>
      <c r="F65" s="99">
        <v>5.0225</v>
      </c>
      <c r="G65" s="99">
        <v>4.5749999999999993</v>
      </c>
      <c r="H65" s="99">
        <v>1.6950000000000001</v>
      </c>
      <c r="I65" s="99">
        <v>0.98</v>
      </c>
      <c r="J65" s="99">
        <v>2.7374999999999998</v>
      </c>
      <c r="K65" s="99">
        <v>1.915</v>
      </c>
      <c r="L65" s="99">
        <v>1.0825</v>
      </c>
      <c r="M65" s="99">
        <v>3.95</v>
      </c>
      <c r="N65" s="99">
        <v>4.5325000000000006</v>
      </c>
      <c r="O65" s="99">
        <v>0.65750000000000008</v>
      </c>
      <c r="P65" s="99">
        <v>1.8525</v>
      </c>
      <c r="Q65" s="99">
        <v>4.2275</v>
      </c>
      <c r="R65" s="99">
        <v>4.0774999999999997</v>
      </c>
      <c r="S65" s="99">
        <v>3.7875000000000001</v>
      </c>
      <c r="T65" s="99">
        <v>2.3950000000000005</v>
      </c>
      <c r="U65" s="99">
        <v>3.9350000000000001</v>
      </c>
      <c r="V65" s="99">
        <v>1.4324999999999999</v>
      </c>
      <c r="W65" s="99">
        <v>1.96</v>
      </c>
      <c r="X65" s="99">
        <v>1.8975</v>
      </c>
      <c r="Y65" s="99">
        <v>16.327500000000001</v>
      </c>
      <c r="Z65" s="99">
        <v>5.38</v>
      </c>
      <c r="AA65" s="99">
        <v>2.7975000000000003</v>
      </c>
      <c r="AB65" s="99">
        <v>1.6225000000000001</v>
      </c>
      <c r="AC65" s="99">
        <v>3.44</v>
      </c>
      <c r="AD65" s="99">
        <v>2.1974999999999998</v>
      </c>
      <c r="AE65" s="92">
        <v>1216.1000000000001</v>
      </c>
      <c r="AF65" s="92">
        <v>353542</v>
      </c>
      <c r="AG65" s="100">
        <v>3.0270833333334353</v>
      </c>
      <c r="AH65" s="92">
        <v>1124.0022785537249</v>
      </c>
      <c r="AI65" s="99">
        <v>128.51841604282345</v>
      </c>
      <c r="AJ65" s="99" t="s">
        <v>869</v>
      </c>
      <c r="AK65" s="99" t="s">
        <v>869</v>
      </c>
      <c r="AL65" s="99">
        <v>128.51841604282345</v>
      </c>
      <c r="AM65" s="99">
        <v>193.3914</v>
      </c>
      <c r="AN65" s="99">
        <v>48.015000000000001</v>
      </c>
      <c r="AO65" s="101">
        <v>2.7777500000000002</v>
      </c>
      <c r="AP65" s="99">
        <v>69.75</v>
      </c>
      <c r="AQ65" s="99">
        <v>140.2175</v>
      </c>
      <c r="AR65" s="99">
        <v>110.9175</v>
      </c>
      <c r="AS65" s="99">
        <v>10.930000000000001</v>
      </c>
      <c r="AT65" s="99">
        <v>470.76</v>
      </c>
      <c r="AU65" s="99">
        <v>4.2050000000000001</v>
      </c>
      <c r="AV65" s="99">
        <v>11.24</v>
      </c>
      <c r="AW65" s="99">
        <v>3.9050000000000002</v>
      </c>
      <c r="AX65" s="99">
        <v>17.350000000000001</v>
      </c>
      <c r="AY65" s="99">
        <v>42.995000000000005</v>
      </c>
      <c r="AZ65" s="99">
        <v>1.825</v>
      </c>
      <c r="BA65" s="99">
        <v>1.0349999999999999</v>
      </c>
      <c r="BB65" s="99">
        <v>13.417499999999999</v>
      </c>
      <c r="BC65" s="99">
        <v>35.692500000000003</v>
      </c>
      <c r="BD65" s="99">
        <v>27.017500000000002</v>
      </c>
      <c r="BE65" s="99">
        <v>35.43</v>
      </c>
      <c r="BF65" s="99">
        <v>81.8125</v>
      </c>
      <c r="BG65" s="99">
        <v>9.99</v>
      </c>
      <c r="BH65" s="99">
        <v>11.99</v>
      </c>
      <c r="BI65" s="99">
        <v>13.25</v>
      </c>
      <c r="BJ65" s="99">
        <v>2.4099999999999997</v>
      </c>
      <c r="BK65" s="99">
        <v>48.674999999999997</v>
      </c>
      <c r="BL65" s="99">
        <v>10.315</v>
      </c>
      <c r="BM65" s="99">
        <v>7.6274999999999995</v>
      </c>
    </row>
    <row r="66" spans="1:65" x14ac:dyDescent="0.2">
      <c r="A66" s="13">
        <v>1245300840</v>
      </c>
      <c r="B66" s="14" t="s">
        <v>272</v>
      </c>
      <c r="C66" s="14" t="s">
        <v>294</v>
      </c>
      <c r="D66" s="14" t="s">
        <v>295</v>
      </c>
      <c r="E66" s="99">
        <v>11.56</v>
      </c>
      <c r="F66" s="99">
        <v>5.0925000000000002</v>
      </c>
      <c r="G66" s="99">
        <v>4.9225000000000003</v>
      </c>
      <c r="H66" s="99">
        <v>1.6775</v>
      </c>
      <c r="I66" s="99">
        <v>1.0225</v>
      </c>
      <c r="J66" s="99">
        <v>2.74</v>
      </c>
      <c r="K66" s="99">
        <v>1.8925000000000001</v>
      </c>
      <c r="L66" s="99">
        <v>1.1074999999999999</v>
      </c>
      <c r="M66" s="99">
        <v>4.0125000000000002</v>
      </c>
      <c r="N66" s="99">
        <v>3.105</v>
      </c>
      <c r="O66" s="99">
        <v>0.61750000000000005</v>
      </c>
      <c r="P66" s="99">
        <v>1.9300000000000002</v>
      </c>
      <c r="Q66" s="99">
        <v>3.625</v>
      </c>
      <c r="R66" s="99">
        <v>3.7450000000000001</v>
      </c>
      <c r="S66" s="99">
        <v>4.1999999999999993</v>
      </c>
      <c r="T66" s="99">
        <v>2.59</v>
      </c>
      <c r="U66" s="99">
        <v>4.4525000000000006</v>
      </c>
      <c r="V66" s="99">
        <v>1.2875000000000001</v>
      </c>
      <c r="W66" s="99">
        <v>2.1074999999999999</v>
      </c>
      <c r="X66" s="99">
        <v>1.8025</v>
      </c>
      <c r="Y66" s="99">
        <v>15.477500000000001</v>
      </c>
      <c r="Z66" s="99">
        <v>5.6750000000000007</v>
      </c>
      <c r="AA66" s="99">
        <v>2.65</v>
      </c>
      <c r="AB66" s="99">
        <v>2.1875</v>
      </c>
      <c r="AC66" s="99">
        <v>2.6599999999999997</v>
      </c>
      <c r="AD66" s="99">
        <v>1.8574999999999999</v>
      </c>
      <c r="AE66" s="92">
        <v>1377.0125</v>
      </c>
      <c r="AF66" s="92">
        <v>327330.83250000002</v>
      </c>
      <c r="AG66" s="100">
        <v>3.3083875000000567</v>
      </c>
      <c r="AH66" s="92">
        <v>1080.417456596447</v>
      </c>
      <c r="AI66" s="99">
        <v>167.10677243340245</v>
      </c>
      <c r="AJ66" s="99" t="s">
        <v>869</v>
      </c>
      <c r="AK66" s="99" t="s">
        <v>869</v>
      </c>
      <c r="AL66" s="99">
        <v>167.10677243340245</v>
      </c>
      <c r="AM66" s="99">
        <v>192.29640000000001</v>
      </c>
      <c r="AN66" s="99">
        <v>54.992500000000007</v>
      </c>
      <c r="AO66" s="101">
        <v>2.58725</v>
      </c>
      <c r="AP66" s="99">
        <v>98.724999999999994</v>
      </c>
      <c r="AQ66" s="99">
        <v>91.3</v>
      </c>
      <c r="AR66" s="99">
        <v>105.25</v>
      </c>
      <c r="AS66" s="99">
        <v>11.887499999999999</v>
      </c>
      <c r="AT66" s="99">
        <v>441.19000000000005</v>
      </c>
      <c r="AU66" s="99">
        <v>4.6850000000000005</v>
      </c>
      <c r="AV66" s="99">
        <v>10.615</v>
      </c>
      <c r="AW66" s="99">
        <v>4.38</v>
      </c>
      <c r="AX66" s="99">
        <v>15.925000000000001</v>
      </c>
      <c r="AY66" s="99">
        <v>34.195</v>
      </c>
      <c r="AZ66" s="99">
        <v>2.8675000000000002</v>
      </c>
      <c r="BA66" s="99">
        <v>1.0875000000000001</v>
      </c>
      <c r="BB66" s="99">
        <v>13.135000000000002</v>
      </c>
      <c r="BC66" s="99">
        <v>23.765000000000004</v>
      </c>
      <c r="BD66" s="99">
        <v>20.877499999999998</v>
      </c>
      <c r="BE66" s="99">
        <v>25.372499999999999</v>
      </c>
      <c r="BF66" s="99">
        <v>74.88</v>
      </c>
      <c r="BG66" s="99">
        <v>10.235416666666666</v>
      </c>
      <c r="BH66" s="99">
        <v>12.05</v>
      </c>
      <c r="BI66" s="99">
        <v>16.375</v>
      </c>
      <c r="BJ66" s="99">
        <v>2.5550000000000002</v>
      </c>
      <c r="BK66" s="99">
        <v>53.772500000000001</v>
      </c>
      <c r="BL66" s="99">
        <v>11.282500000000001</v>
      </c>
      <c r="BM66" s="99">
        <v>9.067499999999999</v>
      </c>
    </row>
    <row r="67" spans="1:65" x14ac:dyDescent="0.2">
      <c r="A67" s="13">
        <v>1310500070</v>
      </c>
      <c r="B67" s="14" t="s">
        <v>296</v>
      </c>
      <c r="C67" s="14" t="s">
        <v>297</v>
      </c>
      <c r="D67" s="14" t="s">
        <v>298</v>
      </c>
      <c r="E67" s="99">
        <v>11.365</v>
      </c>
      <c r="F67" s="99">
        <v>5.3674999999999997</v>
      </c>
      <c r="G67" s="99">
        <v>3.8674999999999997</v>
      </c>
      <c r="H67" s="99">
        <v>1.4275</v>
      </c>
      <c r="I67" s="99">
        <v>0.96249999999999991</v>
      </c>
      <c r="J67" s="99">
        <v>3.41</v>
      </c>
      <c r="K67" s="99">
        <v>2.3075000000000001</v>
      </c>
      <c r="L67" s="99">
        <v>1.0325</v>
      </c>
      <c r="M67" s="99">
        <v>3.4825000000000004</v>
      </c>
      <c r="N67" s="99">
        <v>4.2424999999999997</v>
      </c>
      <c r="O67" s="99">
        <v>0.61750000000000005</v>
      </c>
      <c r="P67" s="99">
        <v>1.6025</v>
      </c>
      <c r="Q67" s="99">
        <v>3.1749999999999998</v>
      </c>
      <c r="R67" s="99">
        <v>3.6550000000000002</v>
      </c>
      <c r="S67" s="99">
        <v>4.6675000000000004</v>
      </c>
      <c r="T67" s="99">
        <v>2.4850000000000003</v>
      </c>
      <c r="U67" s="99">
        <v>3.6700000000000004</v>
      </c>
      <c r="V67" s="99">
        <v>1.2124999999999999</v>
      </c>
      <c r="W67" s="99">
        <v>1.8649999999999998</v>
      </c>
      <c r="X67" s="99">
        <v>1.635</v>
      </c>
      <c r="Y67" s="99">
        <v>15.907499999999999</v>
      </c>
      <c r="Z67" s="99">
        <v>4.43</v>
      </c>
      <c r="AA67" s="99">
        <v>2.6349999999999998</v>
      </c>
      <c r="AB67" s="99">
        <v>1.3874999999999997</v>
      </c>
      <c r="AC67" s="99">
        <v>2.9925000000000002</v>
      </c>
      <c r="AD67" s="99">
        <v>1.7925</v>
      </c>
      <c r="AE67" s="92">
        <v>739.6875</v>
      </c>
      <c r="AF67" s="92">
        <v>242241.25</v>
      </c>
      <c r="AG67" s="100">
        <v>3.3211666667503157</v>
      </c>
      <c r="AH67" s="92">
        <v>797.85503261731446</v>
      </c>
      <c r="AI67" s="99">
        <v>148.45941559725063</v>
      </c>
      <c r="AJ67" s="99" t="s">
        <v>869</v>
      </c>
      <c r="AK67" s="99" t="s">
        <v>869</v>
      </c>
      <c r="AL67" s="99">
        <v>148.45941559725063</v>
      </c>
      <c r="AM67" s="99">
        <v>187.1814</v>
      </c>
      <c r="AN67" s="99">
        <v>44.655000000000001</v>
      </c>
      <c r="AO67" s="101">
        <v>2.6767626126575537</v>
      </c>
      <c r="AP67" s="99">
        <v>111.85499999999999</v>
      </c>
      <c r="AQ67" s="99">
        <v>119.735</v>
      </c>
      <c r="AR67" s="99">
        <v>99.94</v>
      </c>
      <c r="AS67" s="99">
        <v>9.8625000000000007</v>
      </c>
      <c r="AT67" s="99">
        <v>472.50749999999999</v>
      </c>
      <c r="AU67" s="99">
        <v>4.9175000000000004</v>
      </c>
      <c r="AV67" s="99">
        <v>9.7199999999999989</v>
      </c>
      <c r="AW67" s="99">
        <v>3.915</v>
      </c>
      <c r="AX67" s="99">
        <v>21.571942116465465</v>
      </c>
      <c r="AY67" s="99">
        <v>38.227499999999999</v>
      </c>
      <c r="AZ67" s="99">
        <v>2.5925000000000002</v>
      </c>
      <c r="BA67" s="99">
        <v>0.88</v>
      </c>
      <c r="BB67" s="99">
        <v>13.565000000000001</v>
      </c>
      <c r="BC67" s="99">
        <v>39.83</v>
      </c>
      <c r="BD67" s="99">
        <v>33.387515547573919</v>
      </c>
      <c r="BE67" s="99">
        <v>45.185000000000002</v>
      </c>
      <c r="BF67" s="99">
        <v>71.885000000000005</v>
      </c>
      <c r="BG67" s="99">
        <v>8.6662499999999998</v>
      </c>
      <c r="BH67" s="99">
        <v>11.755000000000001</v>
      </c>
      <c r="BI67" s="99">
        <v>14.59</v>
      </c>
      <c r="BJ67" s="99">
        <v>2.17</v>
      </c>
      <c r="BK67" s="99">
        <v>55.8</v>
      </c>
      <c r="BL67" s="99">
        <v>9.3149999999999995</v>
      </c>
      <c r="BM67" s="99">
        <v>10.65</v>
      </c>
    </row>
    <row r="68" spans="1:65" x14ac:dyDescent="0.2">
      <c r="A68" s="13">
        <v>1312060150</v>
      </c>
      <c r="B68" s="14" t="s">
        <v>296</v>
      </c>
      <c r="C68" s="14" t="s">
        <v>299</v>
      </c>
      <c r="D68" s="14" t="s">
        <v>300</v>
      </c>
      <c r="E68" s="99">
        <v>13.825000000000001</v>
      </c>
      <c r="F68" s="99">
        <v>4.5024999999999995</v>
      </c>
      <c r="G68" s="99">
        <v>4.47</v>
      </c>
      <c r="H68" s="99">
        <v>1.1125000000000003</v>
      </c>
      <c r="I68" s="99">
        <v>0.99750000000000005</v>
      </c>
      <c r="J68" s="99">
        <v>1.7925</v>
      </c>
      <c r="K68" s="99">
        <v>1.21</v>
      </c>
      <c r="L68" s="99">
        <v>0.99250000000000005</v>
      </c>
      <c r="M68" s="99">
        <v>4.2450000000000001</v>
      </c>
      <c r="N68" s="99">
        <v>3.7075000000000005</v>
      </c>
      <c r="O68" s="99">
        <v>0.55249999999999999</v>
      </c>
      <c r="P68" s="99">
        <v>1.6074999999999999</v>
      </c>
      <c r="Q68" s="99">
        <v>4.05</v>
      </c>
      <c r="R68" s="99">
        <v>3.8925000000000001</v>
      </c>
      <c r="S68" s="99">
        <v>4.9550000000000001</v>
      </c>
      <c r="T68" s="99">
        <v>1.95</v>
      </c>
      <c r="U68" s="99">
        <v>4.5350000000000001</v>
      </c>
      <c r="V68" s="99">
        <v>1.2725</v>
      </c>
      <c r="W68" s="99">
        <v>1.9749999999999999</v>
      </c>
      <c r="X68" s="99">
        <v>1.7825</v>
      </c>
      <c r="Y68" s="99">
        <v>14.8575</v>
      </c>
      <c r="Z68" s="99">
        <v>4.6375000000000002</v>
      </c>
      <c r="AA68" s="99">
        <v>2.5</v>
      </c>
      <c r="AB68" s="99">
        <v>1.175</v>
      </c>
      <c r="AC68" s="99">
        <v>3.2225000000000001</v>
      </c>
      <c r="AD68" s="99">
        <v>2.0575000000000001</v>
      </c>
      <c r="AE68" s="92">
        <v>1402.5050000000001</v>
      </c>
      <c r="AF68" s="92">
        <v>453753.25</v>
      </c>
      <c r="AG68" s="100">
        <v>3.0957000000001509</v>
      </c>
      <c r="AH68" s="92">
        <v>1454.3384121594249</v>
      </c>
      <c r="AI68" s="99" t="s">
        <v>869</v>
      </c>
      <c r="AJ68" s="99">
        <v>87.617339472854141</v>
      </c>
      <c r="AK68" s="99">
        <v>37.543327965862424</v>
      </c>
      <c r="AL68" s="99">
        <v>125.16066743871656</v>
      </c>
      <c r="AM68" s="99">
        <v>188.53140000000002</v>
      </c>
      <c r="AN68" s="99">
        <v>54.494999999999997</v>
      </c>
      <c r="AO68" s="101">
        <v>2.8377499999999998</v>
      </c>
      <c r="AP68" s="99">
        <v>121.8</v>
      </c>
      <c r="AQ68" s="99">
        <v>119.755</v>
      </c>
      <c r="AR68" s="99">
        <v>114.88500000000001</v>
      </c>
      <c r="AS68" s="99">
        <v>9.32</v>
      </c>
      <c r="AT68" s="99">
        <v>473.69</v>
      </c>
      <c r="AU68" s="99">
        <v>4.4325000000000001</v>
      </c>
      <c r="AV68" s="99">
        <v>10.995000000000001</v>
      </c>
      <c r="AW68" s="99">
        <v>3.9349999999999996</v>
      </c>
      <c r="AX68" s="99">
        <v>23.324999999999999</v>
      </c>
      <c r="AY68" s="99">
        <v>50.375</v>
      </c>
      <c r="AZ68" s="99">
        <v>2.4024999999999999</v>
      </c>
      <c r="BA68" s="99">
        <v>1.0125</v>
      </c>
      <c r="BB68" s="99">
        <v>11.734999999999999</v>
      </c>
      <c r="BC68" s="99">
        <v>39.1325</v>
      </c>
      <c r="BD68" s="99">
        <v>31.137500000000003</v>
      </c>
      <c r="BE68" s="99">
        <v>40.58</v>
      </c>
      <c r="BF68" s="99">
        <v>71.69</v>
      </c>
      <c r="BG68" s="99">
        <v>8.9408333333333339</v>
      </c>
      <c r="BH68" s="99">
        <v>14.122499999999999</v>
      </c>
      <c r="BI68" s="99">
        <v>18.174999999999997</v>
      </c>
      <c r="BJ68" s="99">
        <v>3.4274999999999998</v>
      </c>
      <c r="BK68" s="99">
        <v>59.204999999999998</v>
      </c>
      <c r="BL68" s="99">
        <v>11.565</v>
      </c>
      <c r="BM68" s="99">
        <v>13.549999999999999</v>
      </c>
    </row>
    <row r="69" spans="1:65" x14ac:dyDescent="0.2">
      <c r="A69" s="13">
        <v>1312060350</v>
      </c>
      <c r="B69" s="14" t="s">
        <v>296</v>
      </c>
      <c r="C69" s="14" t="s">
        <v>299</v>
      </c>
      <c r="D69" s="14" t="s">
        <v>301</v>
      </c>
      <c r="E69" s="99">
        <v>9.3598740601902684</v>
      </c>
      <c r="F69" s="99">
        <v>5.1529558111712728</v>
      </c>
      <c r="G69" s="99">
        <v>3.3934628483725362</v>
      </c>
      <c r="H69" s="99">
        <v>1.9744917221117333</v>
      </c>
      <c r="I69" s="99">
        <v>1.0860240643146541</v>
      </c>
      <c r="J69" s="99">
        <v>2.6422822990704034</v>
      </c>
      <c r="K69" s="99">
        <v>1.4219610746816107</v>
      </c>
      <c r="L69" s="99">
        <v>1.0179853981716644</v>
      </c>
      <c r="M69" s="99">
        <v>3.0052629687317425</v>
      </c>
      <c r="N69" s="99">
        <v>4.0899623437723509</v>
      </c>
      <c r="O69" s="99">
        <v>0.63732215687552118</v>
      </c>
      <c r="P69" s="99">
        <v>2.2086647595370055</v>
      </c>
      <c r="Q69" s="99">
        <v>3.1273428627017923</v>
      </c>
      <c r="R69" s="99">
        <v>3.5650581075115708</v>
      </c>
      <c r="S69" s="99">
        <v>5.2663278171756698</v>
      </c>
      <c r="T69" s="99">
        <v>2.152739242328412</v>
      </c>
      <c r="U69" s="99">
        <v>3.9224874799959024</v>
      </c>
      <c r="V69" s="99">
        <v>1.3631118454021549</v>
      </c>
      <c r="W69" s="99">
        <v>1.7001099525739201</v>
      </c>
      <c r="X69" s="99">
        <v>1.8347846699082409</v>
      </c>
      <c r="Y69" s="99">
        <v>15.898464193896093</v>
      </c>
      <c r="Z69" s="99">
        <v>4.1996932319413212</v>
      </c>
      <c r="AA69" s="99">
        <v>2.8586665616926652</v>
      </c>
      <c r="AB69" s="99">
        <v>1.4692063269298214</v>
      </c>
      <c r="AC69" s="99">
        <v>2.656002348638816</v>
      </c>
      <c r="AD69" s="99">
        <v>2.1564479202531093</v>
      </c>
      <c r="AE69" s="92">
        <v>1249.8052701712263</v>
      </c>
      <c r="AF69" s="92">
        <v>274206.30206757999</v>
      </c>
      <c r="AG69" s="100">
        <v>3.384966201299326</v>
      </c>
      <c r="AH69" s="92">
        <v>914.65978371647316</v>
      </c>
      <c r="AI69" s="99" t="s">
        <v>869</v>
      </c>
      <c r="AJ69" s="99">
        <v>79.96659088633848</v>
      </c>
      <c r="AK69" s="99">
        <v>39.204568181526689</v>
      </c>
      <c r="AL69" s="99">
        <v>119.17115906786518</v>
      </c>
      <c r="AM69" s="99">
        <v>186.25988078948203</v>
      </c>
      <c r="AN69" s="99">
        <v>47.444702899421294</v>
      </c>
      <c r="AO69" s="101">
        <v>2.7001470829666285</v>
      </c>
      <c r="AP69" s="99">
        <v>87.407153194944613</v>
      </c>
      <c r="AQ69" s="99">
        <v>69.048559698192761</v>
      </c>
      <c r="AR69" s="99">
        <v>102.08305604337386</v>
      </c>
      <c r="AS69" s="99">
        <v>9.0889153483271556</v>
      </c>
      <c r="AT69" s="99">
        <v>424.65659448041691</v>
      </c>
      <c r="AU69" s="99">
        <v>4.5470960072971103</v>
      </c>
      <c r="AV69" s="99">
        <v>11.932957474773042</v>
      </c>
      <c r="AW69" s="99">
        <v>4.2016034052491147</v>
      </c>
      <c r="AX69" s="99">
        <v>14.005524285467249</v>
      </c>
      <c r="AY69" s="99">
        <v>44.249738703938178</v>
      </c>
      <c r="AZ69" s="99">
        <v>2.684942892074984</v>
      </c>
      <c r="BA69" s="99">
        <v>0.94681900820667342</v>
      </c>
      <c r="BB69" s="99">
        <v>13.231592017787985</v>
      </c>
      <c r="BC69" s="99">
        <v>17.659555261242925</v>
      </c>
      <c r="BD69" s="99">
        <v>9.7661653571967175</v>
      </c>
      <c r="BE69" s="99">
        <v>21.228296016620888</v>
      </c>
      <c r="BF69" s="99">
        <v>94.433883887625029</v>
      </c>
      <c r="BG69" s="99">
        <v>13.571777057305383</v>
      </c>
      <c r="BH69" s="99">
        <v>15.454146650713463</v>
      </c>
      <c r="BI69" s="99">
        <v>6.6076666983531975</v>
      </c>
      <c r="BJ69" s="99">
        <v>2.8764013811977538</v>
      </c>
      <c r="BK69" s="99">
        <v>54.751019524138471</v>
      </c>
      <c r="BL69" s="99">
        <v>10.187066636895189</v>
      </c>
      <c r="BM69" s="99">
        <v>8.3111853359198626</v>
      </c>
    </row>
    <row r="70" spans="1:65" x14ac:dyDescent="0.2">
      <c r="A70" s="13">
        <v>1312260200</v>
      </c>
      <c r="B70" s="14" t="s">
        <v>296</v>
      </c>
      <c r="C70" s="14" t="s">
        <v>302</v>
      </c>
      <c r="D70" s="14" t="s">
        <v>303</v>
      </c>
      <c r="E70" s="99">
        <v>14.57492495156761</v>
      </c>
      <c r="F70" s="99">
        <v>4.5556943978822204</v>
      </c>
      <c r="G70" s="99">
        <v>4.3153044037338546</v>
      </c>
      <c r="H70" s="99">
        <v>1.1019308236186549</v>
      </c>
      <c r="I70" s="99">
        <v>0.95866330353025275</v>
      </c>
      <c r="J70" s="99">
        <v>1.5148065541278695</v>
      </c>
      <c r="K70" s="99">
        <v>1.19263674869003</v>
      </c>
      <c r="L70" s="99">
        <v>0.96356302325956533</v>
      </c>
      <c r="M70" s="99">
        <v>3.1306271880211365</v>
      </c>
      <c r="N70" s="99">
        <v>2.9666050434860276</v>
      </c>
      <c r="O70" s="99">
        <v>0.47970758885782083</v>
      </c>
      <c r="P70" s="99">
        <v>1.6774228596127287</v>
      </c>
      <c r="Q70" s="99">
        <v>3.3515666416007908</v>
      </c>
      <c r="R70" s="99">
        <v>3.6815033815520337</v>
      </c>
      <c r="S70" s="99">
        <v>4.2678605501690683</v>
      </c>
      <c r="T70" s="99">
        <v>1.9455617107587624</v>
      </c>
      <c r="U70" s="99">
        <v>4.2296817163858567</v>
      </c>
      <c r="V70" s="99">
        <v>1.1997594907419245</v>
      </c>
      <c r="W70" s="99">
        <v>1.8174034517834856</v>
      </c>
      <c r="X70" s="99">
        <v>1.6272953116552249</v>
      </c>
      <c r="Y70" s="99">
        <v>15.365979220476618</v>
      </c>
      <c r="Z70" s="99">
        <v>4.5981610142685749</v>
      </c>
      <c r="AA70" s="99">
        <v>2.6897514749193547</v>
      </c>
      <c r="AB70" s="99">
        <v>0.91487907434593008</v>
      </c>
      <c r="AC70" s="99">
        <v>2.8049673021237074</v>
      </c>
      <c r="AD70" s="99">
        <v>1.9516264448744969</v>
      </c>
      <c r="AE70" s="92">
        <v>1104.8192573750698</v>
      </c>
      <c r="AF70" s="92">
        <v>251200.01394698941</v>
      </c>
      <c r="AG70" s="100">
        <v>3.244185506033729</v>
      </c>
      <c r="AH70" s="92">
        <v>820.45724176928263</v>
      </c>
      <c r="AI70" s="99" t="s">
        <v>869</v>
      </c>
      <c r="AJ70" s="99">
        <v>93.711948156452891</v>
      </c>
      <c r="AK70" s="99">
        <v>37.980534459548736</v>
      </c>
      <c r="AL70" s="99">
        <v>131.69248261600163</v>
      </c>
      <c r="AM70" s="99">
        <v>189.7808734977346</v>
      </c>
      <c r="AN70" s="99">
        <v>31.164609855629628</v>
      </c>
      <c r="AO70" s="101">
        <v>2.662461961646335</v>
      </c>
      <c r="AP70" s="99">
        <v>147.9702553249077</v>
      </c>
      <c r="AQ70" s="99">
        <v>93.708759590404469</v>
      </c>
      <c r="AR70" s="99">
        <v>76.330939738341002</v>
      </c>
      <c r="AS70" s="99">
        <v>8.4353520871757173</v>
      </c>
      <c r="AT70" s="99">
        <v>462.32613426211714</v>
      </c>
      <c r="AU70" s="99">
        <v>3.9842012915878082</v>
      </c>
      <c r="AV70" s="99">
        <v>9.9957954130419235</v>
      </c>
      <c r="AW70" s="99">
        <v>3.7074436577999927</v>
      </c>
      <c r="AX70" s="99">
        <v>20.590699047289668</v>
      </c>
      <c r="AY70" s="99">
        <v>31.942332770520437</v>
      </c>
      <c r="AZ70" s="99">
        <v>1.7839791895699737</v>
      </c>
      <c r="BA70" s="99">
        <v>0.97681900820667344</v>
      </c>
      <c r="BB70" s="99">
        <v>10.605273614230388</v>
      </c>
      <c r="BC70" s="99">
        <v>28.752891120619839</v>
      </c>
      <c r="BD70" s="99">
        <v>22.841295120475582</v>
      </c>
      <c r="BE70" s="99">
        <v>31.798882299469234</v>
      </c>
      <c r="BF70" s="99">
        <v>67.453968721337517</v>
      </c>
      <c r="BG70" s="99">
        <v>12.771705501538678</v>
      </c>
      <c r="BH70" s="99">
        <v>12.671709713768095</v>
      </c>
      <c r="BI70" s="99">
        <v>17.09333342386628</v>
      </c>
      <c r="BJ70" s="99">
        <v>2.4488698982167136</v>
      </c>
      <c r="BK70" s="99">
        <v>50.625934563793599</v>
      </c>
      <c r="BL70" s="99">
        <v>9.8795666368951878</v>
      </c>
      <c r="BM70" s="99">
        <v>7.4552407982003768</v>
      </c>
    </row>
    <row r="71" spans="1:65" x14ac:dyDescent="0.2">
      <c r="A71" s="13">
        <v>1319140375</v>
      </c>
      <c r="B71" s="14" t="s">
        <v>296</v>
      </c>
      <c r="C71" s="14" t="s">
        <v>304</v>
      </c>
      <c r="D71" s="14" t="s">
        <v>305</v>
      </c>
      <c r="E71" s="99">
        <v>11.700000000000001</v>
      </c>
      <c r="F71" s="99">
        <v>4.1174999999999997</v>
      </c>
      <c r="G71" s="99">
        <v>4.4750000000000005</v>
      </c>
      <c r="H71" s="99">
        <v>1.0175000000000001</v>
      </c>
      <c r="I71" s="99">
        <v>0.97249999999999992</v>
      </c>
      <c r="J71" s="99">
        <v>1.7424999999999999</v>
      </c>
      <c r="K71" s="99">
        <v>1.1325000000000001</v>
      </c>
      <c r="L71" s="99">
        <v>1.0175000000000001</v>
      </c>
      <c r="M71" s="99">
        <v>3.8425000000000002</v>
      </c>
      <c r="N71" s="99">
        <v>3.4075000000000002</v>
      </c>
      <c r="O71" s="99">
        <v>0.45750000000000002</v>
      </c>
      <c r="P71" s="99">
        <v>1.5350000000000001</v>
      </c>
      <c r="Q71" s="99">
        <v>3.1925000000000003</v>
      </c>
      <c r="R71" s="99">
        <v>3.6974999999999998</v>
      </c>
      <c r="S71" s="99">
        <v>4.1025</v>
      </c>
      <c r="T71" s="99">
        <v>1.8900000000000001</v>
      </c>
      <c r="U71" s="99">
        <v>4.0749999999999993</v>
      </c>
      <c r="V71" s="99">
        <v>1.1000000000000001</v>
      </c>
      <c r="W71" s="99">
        <v>1.73</v>
      </c>
      <c r="X71" s="99">
        <v>1.6174999999999999</v>
      </c>
      <c r="Y71" s="99">
        <v>14.739999999999998</v>
      </c>
      <c r="Z71" s="99">
        <v>4.4824999999999999</v>
      </c>
      <c r="AA71" s="99">
        <v>2.8175000000000003</v>
      </c>
      <c r="AB71" s="99">
        <v>1.2675000000000001</v>
      </c>
      <c r="AC71" s="99">
        <v>2.81</v>
      </c>
      <c r="AD71" s="99">
        <v>1.8325</v>
      </c>
      <c r="AE71" s="92">
        <v>960</v>
      </c>
      <c r="AF71" s="92">
        <v>285286</v>
      </c>
      <c r="AG71" s="100">
        <v>3.1462500000001601</v>
      </c>
      <c r="AH71" s="92">
        <v>919.62433505985882</v>
      </c>
      <c r="AI71" s="99" t="s">
        <v>869</v>
      </c>
      <c r="AJ71" s="99">
        <v>118.14686893750002</v>
      </c>
      <c r="AK71" s="99">
        <v>48.071750000000009</v>
      </c>
      <c r="AL71" s="99">
        <v>166.21861893750003</v>
      </c>
      <c r="AM71" s="99">
        <v>185.3064</v>
      </c>
      <c r="AN71" s="99">
        <v>33.625</v>
      </c>
      <c r="AO71" s="101">
        <v>2.7657499999999997</v>
      </c>
      <c r="AP71" s="99">
        <v>80.167500000000004</v>
      </c>
      <c r="AQ71" s="99">
        <v>106.0425</v>
      </c>
      <c r="AR71" s="99">
        <v>89.625</v>
      </c>
      <c r="AS71" s="99">
        <v>8.9474999999999998</v>
      </c>
      <c r="AT71" s="99">
        <v>481.03499999999997</v>
      </c>
      <c r="AU71" s="99">
        <v>3.915</v>
      </c>
      <c r="AV71" s="99">
        <v>11.49</v>
      </c>
      <c r="AW71" s="99">
        <v>3.9275000000000002</v>
      </c>
      <c r="AX71" s="99">
        <v>15.3325</v>
      </c>
      <c r="AY71" s="99">
        <v>32.792500000000004</v>
      </c>
      <c r="AZ71" s="99">
        <v>2.14</v>
      </c>
      <c r="BA71" s="99">
        <v>0.92</v>
      </c>
      <c r="BB71" s="99">
        <v>10.475</v>
      </c>
      <c r="BC71" s="99">
        <v>25.967500000000001</v>
      </c>
      <c r="BD71" s="99">
        <v>24.294999999999998</v>
      </c>
      <c r="BE71" s="99">
        <v>36.715000000000003</v>
      </c>
      <c r="BF71" s="99">
        <v>75</v>
      </c>
      <c r="BG71" s="99">
        <v>16.489999999999998</v>
      </c>
      <c r="BH71" s="99">
        <v>11.63</v>
      </c>
      <c r="BI71" s="99">
        <v>14.25</v>
      </c>
      <c r="BJ71" s="99">
        <v>2.355</v>
      </c>
      <c r="BK71" s="99">
        <v>76.125</v>
      </c>
      <c r="BL71" s="99">
        <v>9.99</v>
      </c>
      <c r="BM71" s="99">
        <v>9.2475000000000005</v>
      </c>
    </row>
    <row r="72" spans="1:65" x14ac:dyDescent="0.2">
      <c r="A72" s="13">
        <v>1320140500</v>
      </c>
      <c r="B72" s="14" t="s">
        <v>296</v>
      </c>
      <c r="C72" s="14" t="s">
        <v>306</v>
      </c>
      <c r="D72" s="14" t="s">
        <v>307</v>
      </c>
      <c r="E72" s="99">
        <v>13.9375</v>
      </c>
      <c r="F72" s="99">
        <v>4.3450000000000006</v>
      </c>
      <c r="G72" s="99">
        <v>4.0650000000000004</v>
      </c>
      <c r="H72" s="99">
        <v>1.18</v>
      </c>
      <c r="I72" s="99">
        <v>1.1875</v>
      </c>
      <c r="J72" s="99">
        <v>1.8975</v>
      </c>
      <c r="K72" s="99">
        <v>1.4975000000000001</v>
      </c>
      <c r="L72" s="99">
        <v>1.0049999999999999</v>
      </c>
      <c r="M72" s="99">
        <v>3.3025000000000002</v>
      </c>
      <c r="N72" s="99">
        <v>3.12</v>
      </c>
      <c r="O72" s="99">
        <v>0.57750000000000001</v>
      </c>
      <c r="P72" s="99">
        <v>1.5525000000000002</v>
      </c>
      <c r="Q72" s="99">
        <v>2.7375000000000003</v>
      </c>
      <c r="R72" s="99">
        <v>3.6625000000000001</v>
      </c>
      <c r="S72" s="99">
        <v>4.0525000000000002</v>
      </c>
      <c r="T72" s="99">
        <v>2.17</v>
      </c>
      <c r="U72" s="99">
        <v>4.2149999999999999</v>
      </c>
      <c r="V72" s="99">
        <v>1.1949999999999998</v>
      </c>
      <c r="W72" s="99">
        <v>1.845</v>
      </c>
      <c r="X72" s="99">
        <v>1.7025000000000001</v>
      </c>
      <c r="Y72" s="99">
        <v>15.495000000000001</v>
      </c>
      <c r="Z72" s="99">
        <v>4.0425000000000004</v>
      </c>
      <c r="AA72" s="99">
        <v>2.74</v>
      </c>
      <c r="AB72" s="99">
        <v>1.0474999999999999</v>
      </c>
      <c r="AC72" s="99">
        <v>2.7074999999999996</v>
      </c>
      <c r="AD72" s="99">
        <v>1.9525000000000001</v>
      </c>
      <c r="AE72" s="92">
        <v>818.75</v>
      </c>
      <c r="AF72" s="92">
        <v>239762</v>
      </c>
      <c r="AG72" s="100">
        <v>3.0508333333335038</v>
      </c>
      <c r="AH72" s="92">
        <v>763.20016220453385</v>
      </c>
      <c r="AI72" s="99" t="s">
        <v>869</v>
      </c>
      <c r="AJ72" s="99">
        <v>82.532989294583331</v>
      </c>
      <c r="AK72" s="99">
        <v>61.399471886122519</v>
      </c>
      <c r="AL72" s="99">
        <v>143.93246118070584</v>
      </c>
      <c r="AM72" s="99">
        <v>187.1814</v>
      </c>
      <c r="AN72" s="99">
        <v>45</v>
      </c>
      <c r="AO72" s="101">
        <v>2.71875</v>
      </c>
      <c r="AP72" s="99">
        <v>116</v>
      </c>
      <c r="AQ72" s="99">
        <v>75</v>
      </c>
      <c r="AR72" s="99">
        <v>117.5</v>
      </c>
      <c r="AS72" s="99">
        <v>8.7225000000000001</v>
      </c>
      <c r="AT72" s="99">
        <v>479.78499999999997</v>
      </c>
      <c r="AU72" s="99">
        <v>4.3400000000000007</v>
      </c>
      <c r="AV72" s="99">
        <v>10.2775</v>
      </c>
      <c r="AW72" s="99">
        <v>4.0775000000000006</v>
      </c>
      <c r="AX72" s="99">
        <v>12.282500000000001</v>
      </c>
      <c r="AY72" s="99">
        <v>36.25</v>
      </c>
      <c r="AZ72" s="99">
        <v>2.5750000000000002</v>
      </c>
      <c r="BA72" s="99">
        <v>0.99749999999999994</v>
      </c>
      <c r="BB72" s="99">
        <v>15</v>
      </c>
      <c r="BC72" s="99">
        <v>46.8125</v>
      </c>
      <c r="BD72" s="99">
        <v>25.824999999999999</v>
      </c>
      <c r="BE72" s="99">
        <v>57.125</v>
      </c>
      <c r="BF72" s="99">
        <v>75</v>
      </c>
      <c r="BG72" s="99">
        <v>10</v>
      </c>
      <c r="BH72" s="99">
        <v>11.065</v>
      </c>
      <c r="BI72" s="99">
        <v>8.75</v>
      </c>
      <c r="BJ72" s="99">
        <v>2.15</v>
      </c>
      <c r="BK72" s="99">
        <v>61.75</v>
      </c>
      <c r="BL72" s="99">
        <v>9.6775000000000002</v>
      </c>
      <c r="BM72" s="99">
        <v>8.6649999999999991</v>
      </c>
    </row>
    <row r="73" spans="1:65" x14ac:dyDescent="0.2">
      <c r="A73" s="13">
        <v>1342340800</v>
      </c>
      <c r="B73" s="14" t="s">
        <v>296</v>
      </c>
      <c r="C73" s="14" t="s">
        <v>308</v>
      </c>
      <c r="D73" s="14" t="s">
        <v>309</v>
      </c>
      <c r="E73" s="99">
        <v>13.1225</v>
      </c>
      <c r="F73" s="99">
        <v>4.6400000000000006</v>
      </c>
      <c r="G73" s="99">
        <v>4.1375000000000002</v>
      </c>
      <c r="H73" s="99">
        <v>1.2825</v>
      </c>
      <c r="I73" s="99">
        <v>1</v>
      </c>
      <c r="J73" s="99">
        <v>1.9024999999999999</v>
      </c>
      <c r="K73" s="99">
        <v>1.4525000000000001</v>
      </c>
      <c r="L73" s="99">
        <v>1.0125000000000002</v>
      </c>
      <c r="M73" s="99">
        <v>3.8450000000000002</v>
      </c>
      <c r="N73" s="99">
        <v>3.9749999999999996</v>
      </c>
      <c r="O73" s="99">
        <v>0.55249999999999999</v>
      </c>
      <c r="P73" s="99">
        <v>1.58</v>
      </c>
      <c r="Q73" s="99">
        <v>3.2849999999999997</v>
      </c>
      <c r="R73" s="99">
        <v>3.3125</v>
      </c>
      <c r="S73" s="99">
        <v>4</v>
      </c>
      <c r="T73" s="99">
        <v>2.085</v>
      </c>
      <c r="U73" s="99">
        <v>4.3</v>
      </c>
      <c r="V73" s="99">
        <v>1.1525000000000001</v>
      </c>
      <c r="W73" s="99">
        <v>1.8699999999999999</v>
      </c>
      <c r="X73" s="99">
        <v>1.655</v>
      </c>
      <c r="Y73" s="99">
        <v>14.922500000000001</v>
      </c>
      <c r="Z73" s="99">
        <v>4.415</v>
      </c>
      <c r="AA73" s="99">
        <v>2.4325000000000001</v>
      </c>
      <c r="AB73" s="99">
        <v>1.08</v>
      </c>
      <c r="AC73" s="99">
        <v>2.94</v>
      </c>
      <c r="AD73" s="99">
        <v>1.7924999999999998</v>
      </c>
      <c r="AE73" s="92">
        <v>1011.0325</v>
      </c>
      <c r="AF73" s="92">
        <v>244420.25</v>
      </c>
      <c r="AG73" s="100">
        <v>2.936875000000204</v>
      </c>
      <c r="AH73" s="92">
        <v>768.00277465733609</v>
      </c>
      <c r="AI73" s="99">
        <v>155.21559708957801</v>
      </c>
      <c r="AJ73" s="99" t="s">
        <v>869</v>
      </c>
      <c r="AK73" s="99" t="s">
        <v>869</v>
      </c>
      <c r="AL73" s="99">
        <v>155.21559708957801</v>
      </c>
      <c r="AM73" s="99">
        <v>185.6814</v>
      </c>
      <c r="AN73" s="99">
        <v>54.837499999999999</v>
      </c>
      <c r="AO73" s="101">
        <v>2.621</v>
      </c>
      <c r="AP73" s="99">
        <v>92.5</v>
      </c>
      <c r="AQ73" s="99">
        <v>108.80250000000001</v>
      </c>
      <c r="AR73" s="99">
        <v>136.22749999999999</v>
      </c>
      <c r="AS73" s="99">
        <v>9.0500000000000007</v>
      </c>
      <c r="AT73" s="99">
        <v>484.84499999999997</v>
      </c>
      <c r="AU73" s="99">
        <v>4.25</v>
      </c>
      <c r="AV73" s="99">
        <v>11.8725</v>
      </c>
      <c r="AW73" s="99">
        <v>4.0049999999999999</v>
      </c>
      <c r="AX73" s="99">
        <v>19.952500000000001</v>
      </c>
      <c r="AY73" s="99">
        <v>37.477499999999999</v>
      </c>
      <c r="AZ73" s="99">
        <v>1.8049999999999999</v>
      </c>
      <c r="BA73" s="99">
        <v>0.96249999999999991</v>
      </c>
      <c r="BB73" s="99">
        <v>17.459999999999997</v>
      </c>
      <c r="BC73" s="99">
        <v>29.85</v>
      </c>
      <c r="BD73" s="99">
        <v>26.484999999999999</v>
      </c>
      <c r="BE73" s="99">
        <v>26.837499999999999</v>
      </c>
      <c r="BF73" s="99">
        <v>80.455000000000013</v>
      </c>
      <c r="BG73" s="99">
        <v>7.7137499999999992</v>
      </c>
      <c r="BH73" s="99">
        <v>10.897500000000001</v>
      </c>
      <c r="BI73" s="99">
        <v>19.5425</v>
      </c>
      <c r="BJ73" s="99">
        <v>2.87</v>
      </c>
      <c r="BK73" s="99">
        <v>53.754999999999995</v>
      </c>
      <c r="BL73" s="99">
        <v>10.085000000000001</v>
      </c>
      <c r="BM73" s="99">
        <v>7.0225</v>
      </c>
    </row>
    <row r="74" spans="1:65" x14ac:dyDescent="0.2">
      <c r="A74" s="13">
        <v>1344340820</v>
      </c>
      <c r="B74" s="14" t="s">
        <v>296</v>
      </c>
      <c r="C74" s="14" t="s">
        <v>310</v>
      </c>
      <c r="D74" s="14" t="s">
        <v>311</v>
      </c>
      <c r="E74" s="99">
        <v>11.815000000000001</v>
      </c>
      <c r="F74" s="99">
        <v>3.8674999999999997</v>
      </c>
      <c r="G74" s="99">
        <v>4.4175000000000004</v>
      </c>
      <c r="H74" s="99">
        <v>1.1625000000000001</v>
      </c>
      <c r="I74" s="99">
        <v>1</v>
      </c>
      <c r="J74" s="99">
        <v>1.9049999999999998</v>
      </c>
      <c r="K74" s="99">
        <v>1.3250000000000002</v>
      </c>
      <c r="L74" s="99">
        <v>1.1000000000000001</v>
      </c>
      <c r="M74" s="99">
        <v>3.7575000000000003</v>
      </c>
      <c r="N74" s="99">
        <v>2.8849999999999998</v>
      </c>
      <c r="O74" s="99">
        <v>0.58750000000000002</v>
      </c>
      <c r="P74" s="99">
        <v>1.6500000000000001</v>
      </c>
      <c r="Q74" s="99">
        <v>3.3524999999999996</v>
      </c>
      <c r="R74" s="99">
        <v>3.1749999999999998</v>
      </c>
      <c r="S74" s="99">
        <v>3.74</v>
      </c>
      <c r="T74" s="99">
        <v>2.08</v>
      </c>
      <c r="U74" s="99">
        <v>3.835</v>
      </c>
      <c r="V74" s="99">
        <v>1.3075000000000001</v>
      </c>
      <c r="W74" s="99">
        <v>1.9375</v>
      </c>
      <c r="X74" s="99">
        <v>1.8925000000000001</v>
      </c>
      <c r="Y74" s="99">
        <v>15.4375</v>
      </c>
      <c r="Z74" s="99">
        <v>4.6375000000000002</v>
      </c>
      <c r="AA74" s="99">
        <v>2.6949999999999998</v>
      </c>
      <c r="AB74" s="99">
        <v>1.0625</v>
      </c>
      <c r="AC74" s="99">
        <v>2.5350000000000001</v>
      </c>
      <c r="AD74" s="99">
        <v>1.6874999999999998</v>
      </c>
      <c r="AE74" s="92">
        <v>870.50749999999994</v>
      </c>
      <c r="AF74" s="92">
        <v>275212.5</v>
      </c>
      <c r="AG74" s="100">
        <v>3.1233333333333517</v>
      </c>
      <c r="AH74" s="92">
        <v>886.51309673203991</v>
      </c>
      <c r="AI74" s="99">
        <v>154.36059708957799</v>
      </c>
      <c r="AJ74" s="99" t="s">
        <v>869</v>
      </c>
      <c r="AK74" s="99" t="s">
        <v>869</v>
      </c>
      <c r="AL74" s="99">
        <v>154.36059708957799</v>
      </c>
      <c r="AM74" s="99">
        <v>187.1814</v>
      </c>
      <c r="AN74" s="99">
        <v>40.68</v>
      </c>
      <c r="AO74" s="101">
        <v>2.69875</v>
      </c>
      <c r="AP74" s="99">
        <v>95</v>
      </c>
      <c r="AQ74" s="99">
        <v>99.75</v>
      </c>
      <c r="AR74" s="99">
        <v>80</v>
      </c>
      <c r="AS74" s="99">
        <v>9.3925000000000001</v>
      </c>
      <c r="AT74" s="99">
        <v>480.73499999999996</v>
      </c>
      <c r="AU74" s="99">
        <v>4.79</v>
      </c>
      <c r="AV74" s="99">
        <v>11.085000000000001</v>
      </c>
      <c r="AW74" s="99">
        <v>3.8650000000000002</v>
      </c>
      <c r="AX74" s="99">
        <v>16.125</v>
      </c>
      <c r="AY74" s="99">
        <v>38.875</v>
      </c>
      <c r="AZ74" s="99">
        <v>1.9049999999999998</v>
      </c>
      <c r="BA74" s="99">
        <v>1.0425</v>
      </c>
      <c r="BB74" s="99">
        <v>12.5</v>
      </c>
      <c r="BC74" s="99">
        <v>25.162499999999998</v>
      </c>
      <c r="BD74" s="99">
        <v>22.2575</v>
      </c>
      <c r="BE74" s="99">
        <v>23.852500000000003</v>
      </c>
      <c r="BF74" s="99">
        <v>50</v>
      </c>
      <c r="BG74" s="99">
        <v>9.3958333333333339</v>
      </c>
      <c r="BH74" s="99">
        <v>11.264999999999999</v>
      </c>
      <c r="BI74" s="99">
        <v>13.625</v>
      </c>
      <c r="BJ74" s="99">
        <v>2.17</v>
      </c>
      <c r="BK74" s="99">
        <v>38.75</v>
      </c>
      <c r="BL74" s="99">
        <v>10.09</v>
      </c>
      <c r="BM74" s="99">
        <v>8.1550000000000011</v>
      </c>
    </row>
    <row r="75" spans="1:65" x14ac:dyDescent="0.2">
      <c r="A75" s="13">
        <v>1346660850</v>
      </c>
      <c r="B75" s="14" t="s">
        <v>296</v>
      </c>
      <c r="C75" s="14" t="s">
        <v>312</v>
      </c>
      <c r="D75" s="14" t="s">
        <v>313</v>
      </c>
      <c r="E75" s="99">
        <v>13.122499999999999</v>
      </c>
      <c r="F75" s="99">
        <v>4.6749999999999998</v>
      </c>
      <c r="G75" s="99">
        <v>4.3499999999999996</v>
      </c>
      <c r="H75" s="99">
        <v>1.2524999999999999</v>
      </c>
      <c r="I75" s="99">
        <v>1.0725</v>
      </c>
      <c r="J75" s="99">
        <v>2.4849999999999999</v>
      </c>
      <c r="K75" s="99">
        <v>1.595</v>
      </c>
      <c r="L75" s="99">
        <v>1.0625</v>
      </c>
      <c r="M75" s="99">
        <v>3.81</v>
      </c>
      <c r="N75" s="99">
        <v>4.1749999999999998</v>
      </c>
      <c r="O75" s="99">
        <v>0.61499999999999999</v>
      </c>
      <c r="P75" s="99">
        <v>1.6725000000000001</v>
      </c>
      <c r="Q75" s="99">
        <v>3.0750000000000002</v>
      </c>
      <c r="R75" s="99">
        <v>3.82</v>
      </c>
      <c r="S75" s="99">
        <v>4.2424999999999997</v>
      </c>
      <c r="T75" s="99">
        <v>2.64</v>
      </c>
      <c r="U75" s="99">
        <v>4.2350000000000003</v>
      </c>
      <c r="V75" s="99">
        <v>1.2825000000000002</v>
      </c>
      <c r="W75" s="99">
        <v>1.9399999999999997</v>
      </c>
      <c r="X75" s="99">
        <v>1.7124999999999999</v>
      </c>
      <c r="Y75" s="99">
        <v>16.232499999999998</v>
      </c>
      <c r="Z75" s="99">
        <v>4.8600000000000003</v>
      </c>
      <c r="AA75" s="99">
        <v>2.9249999999999998</v>
      </c>
      <c r="AB75" s="99">
        <v>1.39</v>
      </c>
      <c r="AC75" s="99">
        <v>2.8150000000000004</v>
      </c>
      <c r="AD75" s="99">
        <v>2.0774999999999997</v>
      </c>
      <c r="AE75" s="92">
        <v>844.01</v>
      </c>
      <c r="AF75" s="92">
        <v>344009</v>
      </c>
      <c r="AG75" s="100">
        <v>3.1012500000001082</v>
      </c>
      <c r="AH75" s="92">
        <v>1103.1524121918192</v>
      </c>
      <c r="AI75" s="99">
        <v>156.05922857252429</v>
      </c>
      <c r="AJ75" s="99" t="s">
        <v>869</v>
      </c>
      <c r="AK75" s="99" t="s">
        <v>869</v>
      </c>
      <c r="AL75" s="99">
        <v>156.05922857252429</v>
      </c>
      <c r="AM75" s="99">
        <v>187.1814</v>
      </c>
      <c r="AN75" s="99">
        <v>52.097500000000004</v>
      </c>
      <c r="AO75" s="101">
        <v>2.6222626126575537</v>
      </c>
      <c r="AP75" s="99">
        <v>109.375</v>
      </c>
      <c r="AQ75" s="99">
        <v>123.3125</v>
      </c>
      <c r="AR75" s="99">
        <v>95.125</v>
      </c>
      <c r="AS75" s="99">
        <v>9.9150000000000009</v>
      </c>
      <c r="AT75" s="99">
        <v>470.04999999999995</v>
      </c>
      <c r="AU75" s="99">
        <v>4.3574999999999999</v>
      </c>
      <c r="AV75" s="99">
        <v>10.085000000000001</v>
      </c>
      <c r="AW75" s="99">
        <v>3.5949999999999998</v>
      </c>
      <c r="AX75" s="99">
        <v>14.826942116465464</v>
      </c>
      <c r="AY75" s="99">
        <v>48.625</v>
      </c>
      <c r="AZ75" s="99">
        <v>2.7275</v>
      </c>
      <c r="BA75" s="99">
        <v>0.92999999999999994</v>
      </c>
      <c r="BB75" s="99">
        <v>12.445</v>
      </c>
      <c r="BC75" s="99">
        <v>45.417500000000004</v>
      </c>
      <c r="BD75" s="99">
        <v>33.72251554757392</v>
      </c>
      <c r="BE75" s="99">
        <v>36.075000000000003</v>
      </c>
      <c r="BF75" s="99">
        <v>82.5</v>
      </c>
      <c r="BG75" s="99">
        <v>19.997499999999999</v>
      </c>
      <c r="BH75" s="99">
        <v>11.835000000000001</v>
      </c>
      <c r="BI75" s="99">
        <v>6.875</v>
      </c>
      <c r="BJ75" s="99">
        <v>2.17</v>
      </c>
      <c r="BK75" s="99">
        <v>53.125</v>
      </c>
      <c r="BL75" s="99">
        <v>10.1325</v>
      </c>
      <c r="BM75" s="99">
        <v>10.59</v>
      </c>
    </row>
    <row r="76" spans="1:65" x14ac:dyDescent="0.2">
      <c r="A76" s="13">
        <v>1546520500</v>
      </c>
      <c r="B76" s="14" t="s">
        <v>314</v>
      </c>
      <c r="C76" s="14" t="s">
        <v>315</v>
      </c>
      <c r="D76" s="14" t="s">
        <v>316</v>
      </c>
      <c r="E76" s="99">
        <v>16.537500000000001</v>
      </c>
      <c r="F76" s="99">
        <v>5.6175000000000006</v>
      </c>
      <c r="G76" s="99">
        <v>5.7399999999999993</v>
      </c>
      <c r="H76" s="99">
        <v>2.3850000000000002</v>
      </c>
      <c r="I76" s="99">
        <v>1.3875</v>
      </c>
      <c r="J76" s="99">
        <v>3.9924999999999997</v>
      </c>
      <c r="K76" s="99">
        <v>3.9824999999999999</v>
      </c>
      <c r="L76" s="99">
        <v>2.2425000000000002</v>
      </c>
      <c r="M76" s="99">
        <v>6.2450000000000001</v>
      </c>
      <c r="N76" s="99">
        <v>9.6749999999999989</v>
      </c>
      <c r="O76" s="99">
        <v>1.2524999999999999</v>
      </c>
      <c r="P76" s="99">
        <v>2.8150000000000004</v>
      </c>
      <c r="Q76" s="99">
        <v>4.9649999999999999</v>
      </c>
      <c r="R76" s="99">
        <v>5.3650000000000002</v>
      </c>
      <c r="S76" s="99">
        <v>8.5399999999999991</v>
      </c>
      <c r="T76" s="99">
        <v>4.8624999999999998</v>
      </c>
      <c r="U76" s="99">
        <v>5.915</v>
      </c>
      <c r="V76" s="99">
        <v>2.2599999999999998</v>
      </c>
      <c r="W76" s="99">
        <v>3.0225</v>
      </c>
      <c r="X76" s="99">
        <v>2.7199999999999998</v>
      </c>
      <c r="Y76" s="99">
        <v>16.807500000000001</v>
      </c>
      <c r="Z76" s="99">
        <v>7.1825000000000001</v>
      </c>
      <c r="AA76" s="99">
        <v>3.7425000000000002</v>
      </c>
      <c r="AB76" s="99">
        <v>2.7199999999999998</v>
      </c>
      <c r="AC76" s="99">
        <v>3.5924999999999998</v>
      </c>
      <c r="AD76" s="99">
        <v>2.4350000000000001</v>
      </c>
      <c r="AE76" s="92">
        <v>3333.8625000000002</v>
      </c>
      <c r="AF76" s="92">
        <v>1465575</v>
      </c>
      <c r="AG76" s="100">
        <v>2.8000099999999137</v>
      </c>
      <c r="AH76" s="92">
        <v>4523.909744671545</v>
      </c>
      <c r="AI76" s="99">
        <v>388.67000603968853</v>
      </c>
      <c r="AJ76" s="99" t="s">
        <v>869</v>
      </c>
      <c r="AK76" s="99" t="s">
        <v>869</v>
      </c>
      <c r="AL76" s="99">
        <v>388.67000603968853</v>
      </c>
      <c r="AM76" s="99">
        <v>181.71885</v>
      </c>
      <c r="AN76" s="99">
        <v>64.287499999999994</v>
      </c>
      <c r="AO76" s="101">
        <v>3.8045</v>
      </c>
      <c r="AP76" s="99">
        <v>203.61</v>
      </c>
      <c r="AQ76" s="99">
        <v>152.82750000000001</v>
      </c>
      <c r="AR76" s="99">
        <v>86.914999999999992</v>
      </c>
      <c r="AS76" s="99">
        <v>13.445</v>
      </c>
      <c r="AT76" s="99">
        <v>509.55</v>
      </c>
      <c r="AU76" s="99">
        <v>5.1050000000000004</v>
      </c>
      <c r="AV76" s="99">
        <v>14.99</v>
      </c>
      <c r="AW76" s="99">
        <v>6.1050000000000004</v>
      </c>
      <c r="AX76" s="99">
        <v>15.94</v>
      </c>
      <c r="AY76" s="99">
        <v>69</v>
      </c>
      <c r="AZ76" s="99">
        <v>3.2050000000000001</v>
      </c>
      <c r="BA76" s="99">
        <v>1.7749999999999999</v>
      </c>
      <c r="BB76" s="99">
        <v>21.822500000000002</v>
      </c>
      <c r="BC76" s="99">
        <v>57.330000000000005</v>
      </c>
      <c r="BD76" s="99">
        <v>29.614999999999998</v>
      </c>
      <c r="BE76" s="99">
        <v>42.577500000000001</v>
      </c>
      <c r="BF76" s="99">
        <v>94.917500000000004</v>
      </c>
      <c r="BG76" s="99">
        <v>19.7</v>
      </c>
      <c r="BH76" s="99">
        <v>14.195</v>
      </c>
      <c r="BI76" s="99">
        <v>20.7</v>
      </c>
      <c r="BJ76" s="99">
        <v>3.4299999999999997</v>
      </c>
      <c r="BK76" s="99">
        <v>64.212500000000006</v>
      </c>
      <c r="BL76" s="99">
        <v>9.6649999999999991</v>
      </c>
      <c r="BM76" s="99">
        <v>9.0850000000000009</v>
      </c>
    </row>
    <row r="77" spans="1:65" x14ac:dyDescent="0.2">
      <c r="A77" s="13">
        <v>1614260200</v>
      </c>
      <c r="B77" s="14" t="s">
        <v>317</v>
      </c>
      <c r="C77" s="14" t="s">
        <v>318</v>
      </c>
      <c r="D77" s="14" t="s">
        <v>319</v>
      </c>
      <c r="E77" s="99">
        <v>13.47</v>
      </c>
      <c r="F77" s="99">
        <v>4.2975000000000003</v>
      </c>
      <c r="G77" s="99">
        <v>4.3049999999999997</v>
      </c>
      <c r="H77" s="99">
        <v>1.49</v>
      </c>
      <c r="I77" s="99">
        <v>0.96</v>
      </c>
      <c r="J77" s="99">
        <v>1.82</v>
      </c>
      <c r="K77" s="99">
        <v>1.2024999999999999</v>
      </c>
      <c r="L77" s="99">
        <v>0.95</v>
      </c>
      <c r="M77" s="99">
        <v>4.26</v>
      </c>
      <c r="N77" s="99">
        <v>2.0649999999999999</v>
      </c>
      <c r="O77" s="99">
        <v>0.59499999999999997</v>
      </c>
      <c r="P77" s="99">
        <v>1.3875</v>
      </c>
      <c r="Q77" s="99">
        <v>3.3175000000000003</v>
      </c>
      <c r="R77" s="99">
        <v>3.5825</v>
      </c>
      <c r="S77" s="99">
        <v>4.6074999999999999</v>
      </c>
      <c r="T77" s="99">
        <v>2.88</v>
      </c>
      <c r="U77" s="99">
        <v>4.4424999999999999</v>
      </c>
      <c r="V77" s="99">
        <v>1.155</v>
      </c>
      <c r="W77" s="99">
        <v>2.0225</v>
      </c>
      <c r="X77" s="99">
        <v>1.6875</v>
      </c>
      <c r="Y77" s="99">
        <v>17.244999999999997</v>
      </c>
      <c r="Z77" s="99">
        <v>4.5750000000000002</v>
      </c>
      <c r="AA77" s="99">
        <v>2.58</v>
      </c>
      <c r="AB77" s="99">
        <v>1.1400000000000001</v>
      </c>
      <c r="AC77" s="99">
        <v>2.6124999999999998</v>
      </c>
      <c r="AD77" s="99">
        <v>1.7725</v>
      </c>
      <c r="AE77" s="92">
        <v>1431.7249999999999</v>
      </c>
      <c r="AF77" s="92">
        <v>464054.75</v>
      </c>
      <c r="AG77" s="100">
        <v>3.0106041666666572</v>
      </c>
      <c r="AH77" s="92">
        <v>1481.0247564633587</v>
      </c>
      <c r="AI77" s="99" t="s">
        <v>869</v>
      </c>
      <c r="AJ77" s="99">
        <v>63.357425521039708</v>
      </c>
      <c r="AK77" s="99">
        <v>63.034811296989076</v>
      </c>
      <c r="AL77" s="99">
        <v>126.39223681802878</v>
      </c>
      <c r="AM77" s="99">
        <v>173.6814</v>
      </c>
      <c r="AN77" s="99">
        <v>60.307499999999997</v>
      </c>
      <c r="AO77" s="101">
        <v>3.2152499999999997</v>
      </c>
      <c r="AP77" s="99">
        <v>136.39250000000001</v>
      </c>
      <c r="AQ77" s="99">
        <v>137.82</v>
      </c>
      <c r="AR77" s="99">
        <v>85.335000000000008</v>
      </c>
      <c r="AS77" s="99">
        <v>10.137499999999999</v>
      </c>
      <c r="AT77" s="99">
        <v>487.34500000000003</v>
      </c>
      <c r="AU77" s="99">
        <v>4.2649999999999997</v>
      </c>
      <c r="AV77" s="99">
        <v>9.9774999999999991</v>
      </c>
      <c r="AW77" s="99">
        <v>4.0825000000000005</v>
      </c>
      <c r="AX77" s="99">
        <v>22.892499999999998</v>
      </c>
      <c r="AY77" s="99">
        <v>38.417500000000004</v>
      </c>
      <c r="AZ77" s="99">
        <v>2.31</v>
      </c>
      <c r="BA77" s="99">
        <v>1.0125</v>
      </c>
      <c r="BB77" s="99">
        <v>15.222499999999998</v>
      </c>
      <c r="BC77" s="99">
        <v>38.402499999999996</v>
      </c>
      <c r="BD77" s="99">
        <v>27.39</v>
      </c>
      <c r="BE77" s="99">
        <v>39.672499999999999</v>
      </c>
      <c r="BF77" s="99">
        <v>87.774999999999991</v>
      </c>
      <c r="BG77" s="99">
        <v>13.249583333333334</v>
      </c>
      <c r="BH77" s="99">
        <v>10.805000000000001</v>
      </c>
      <c r="BI77" s="99">
        <v>18.375</v>
      </c>
      <c r="BJ77" s="99">
        <v>2.7625000000000002</v>
      </c>
      <c r="BK77" s="99">
        <v>59.287500000000001</v>
      </c>
      <c r="BL77" s="99">
        <v>9.5949999999999989</v>
      </c>
      <c r="BM77" s="99">
        <v>10.77</v>
      </c>
    </row>
    <row r="78" spans="1:65" x14ac:dyDescent="0.2">
      <c r="A78" s="13">
        <v>1646300800</v>
      </c>
      <c r="B78" s="14" t="s">
        <v>317</v>
      </c>
      <c r="C78" s="14" t="s">
        <v>320</v>
      </c>
      <c r="D78" s="14" t="s">
        <v>321</v>
      </c>
      <c r="E78" s="99">
        <v>10.646662857509071</v>
      </c>
      <c r="F78" s="99">
        <v>4.7869946596154467</v>
      </c>
      <c r="G78" s="99">
        <v>3.6632321768212353</v>
      </c>
      <c r="H78" s="99">
        <v>1.1437677901040078</v>
      </c>
      <c r="I78" s="99">
        <v>0.91022137404418768</v>
      </c>
      <c r="J78" s="99">
        <v>1.8955322416221527</v>
      </c>
      <c r="K78" s="99">
        <v>1.178162934790242</v>
      </c>
      <c r="L78" s="99">
        <v>0.91661494178439429</v>
      </c>
      <c r="M78" s="99">
        <v>3.7931786196143644</v>
      </c>
      <c r="N78" s="99">
        <v>2.8746679954908125</v>
      </c>
      <c r="O78" s="99">
        <v>0.58651441242722824</v>
      </c>
      <c r="P78" s="99">
        <v>1.5156394872076759</v>
      </c>
      <c r="Q78" s="99">
        <v>2.7716202315373271</v>
      </c>
      <c r="R78" s="99">
        <v>3.594119712450464</v>
      </c>
      <c r="S78" s="99">
        <v>4.3724471718142439</v>
      </c>
      <c r="T78" s="99">
        <v>2.170188750831648</v>
      </c>
      <c r="U78" s="99">
        <v>4.1473154467203006</v>
      </c>
      <c r="V78" s="99">
        <v>1.0765573690177161</v>
      </c>
      <c r="W78" s="99">
        <v>1.8109611687340386</v>
      </c>
      <c r="X78" s="99">
        <v>1.6274789061547479</v>
      </c>
      <c r="Y78" s="99">
        <v>14.967713005613959</v>
      </c>
      <c r="Z78" s="99">
        <v>4.7118981670511317</v>
      </c>
      <c r="AA78" s="99">
        <v>2.3113075560987695</v>
      </c>
      <c r="AB78" s="99">
        <v>1.4531479493309554</v>
      </c>
      <c r="AC78" s="99">
        <v>2.865832603485047</v>
      </c>
      <c r="AD78" s="99">
        <v>1.9129947846481059</v>
      </c>
      <c r="AE78" s="92">
        <v>916.07644541060745</v>
      </c>
      <c r="AF78" s="92">
        <v>351055.75123502017</v>
      </c>
      <c r="AG78" s="100">
        <v>3.0953253265609666</v>
      </c>
      <c r="AH78" s="92">
        <v>1126.8802219633953</v>
      </c>
      <c r="AI78" s="99" t="s">
        <v>869</v>
      </c>
      <c r="AJ78" s="99">
        <v>66.511790587018965</v>
      </c>
      <c r="AK78" s="99">
        <v>60.814157465521717</v>
      </c>
      <c r="AL78" s="99">
        <v>127.32594805254068</v>
      </c>
      <c r="AM78" s="99">
        <v>174.01784110709346</v>
      </c>
      <c r="AN78" s="99">
        <v>49.082926045716661</v>
      </c>
      <c r="AO78" s="101">
        <v>3.2862103583607061</v>
      </c>
      <c r="AP78" s="99">
        <v>102.92877214440175</v>
      </c>
      <c r="AQ78" s="99">
        <v>96.014259352819479</v>
      </c>
      <c r="AR78" s="99">
        <v>92.01108304043899</v>
      </c>
      <c r="AS78" s="99">
        <v>9.6389129996839102</v>
      </c>
      <c r="AT78" s="99">
        <v>431.94925987654346</v>
      </c>
      <c r="AU78" s="99">
        <v>5.1780371518016874</v>
      </c>
      <c r="AV78" s="99">
        <v>9.9975970860513144</v>
      </c>
      <c r="AW78" s="99">
        <v>4.3040901654064845</v>
      </c>
      <c r="AX78" s="99">
        <v>23.0264959533386</v>
      </c>
      <c r="AY78" s="99">
        <v>36.632988895747332</v>
      </c>
      <c r="AZ78" s="99">
        <v>2.2356316012431412</v>
      </c>
      <c r="BA78" s="99">
        <v>0.94434583050838228</v>
      </c>
      <c r="BB78" s="99">
        <v>12.526731037410284</v>
      </c>
      <c r="BC78" s="99">
        <v>28.949742915325977</v>
      </c>
      <c r="BD78" s="99">
        <v>20.915012781231805</v>
      </c>
      <c r="BE78" s="99">
        <v>27.985451210126502</v>
      </c>
      <c r="BF78" s="99">
        <v>62.194696783876743</v>
      </c>
      <c r="BG78" s="99">
        <v>12.114960428553504</v>
      </c>
      <c r="BH78" s="99">
        <v>10.397470791729956</v>
      </c>
      <c r="BI78" s="99">
        <v>11.50519528470849</v>
      </c>
      <c r="BJ78" s="99">
        <v>2.2735611537906792</v>
      </c>
      <c r="BK78" s="99">
        <v>47.509321937925165</v>
      </c>
      <c r="BL78" s="99">
        <v>8.4967933482944105</v>
      </c>
      <c r="BM78" s="99">
        <v>9.1538011975008668</v>
      </c>
    </row>
    <row r="79" spans="1:65" x14ac:dyDescent="0.2">
      <c r="A79" s="13">
        <v>1714010115</v>
      </c>
      <c r="B79" s="14" t="s">
        <v>322</v>
      </c>
      <c r="C79" s="14" t="s">
        <v>323</v>
      </c>
      <c r="D79" s="14" t="s">
        <v>324</v>
      </c>
      <c r="E79" s="99">
        <v>15.703293025712583</v>
      </c>
      <c r="F79" s="99">
        <v>5.3456953165924492</v>
      </c>
      <c r="G79" s="99">
        <v>5.114860446041531</v>
      </c>
      <c r="H79" s="99">
        <v>1.7632206765035132</v>
      </c>
      <c r="I79" s="99">
        <v>1.0940682134873398</v>
      </c>
      <c r="J79" s="99">
        <v>1.7889868461853311</v>
      </c>
      <c r="K79" s="99">
        <v>1.4541984356260627</v>
      </c>
      <c r="L79" s="99">
        <v>1.1328389393407146</v>
      </c>
      <c r="M79" s="99">
        <v>4.471701615939323</v>
      </c>
      <c r="N79" s="99">
        <v>3.461014665742125</v>
      </c>
      <c r="O79" s="99">
        <v>0.53951059621048514</v>
      </c>
      <c r="P79" s="99">
        <v>1.6684109464198595</v>
      </c>
      <c r="Q79" s="99">
        <v>4.0025984909646315</v>
      </c>
      <c r="R79" s="99">
        <v>3.9000211462766017</v>
      </c>
      <c r="S79" s="99">
        <v>4.8809814822487523</v>
      </c>
      <c r="T79" s="99">
        <v>2.5743599374921984</v>
      </c>
      <c r="U79" s="99">
        <v>4.4376473626840935</v>
      </c>
      <c r="V79" s="99">
        <v>1.4700554581864238</v>
      </c>
      <c r="W79" s="99">
        <v>2.0675058861714604</v>
      </c>
      <c r="X79" s="99">
        <v>2.146492909047379</v>
      </c>
      <c r="Y79" s="99">
        <v>16.625663002668784</v>
      </c>
      <c r="Z79" s="99">
        <v>4.7763512240030401</v>
      </c>
      <c r="AA79" s="99">
        <v>3.0248144088535014</v>
      </c>
      <c r="AB79" s="99">
        <v>1.3911533251446648</v>
      </c>
      <c r="AC79" s="99">
        <v>3.5561640312859417</v>
      </c>
      <c r="AD79" s="99">
        <v>2.2538284156795463</v>
      </c>
      <c r="AE79" s="92">
        <v>1144.4265096165154</v>
      </c>
      <c r="AF79" s="92">
        <v>345018.94338640885</v>
      </c>
      <c r="AG79" s="100">
        <v>3.1207328066983573</v>
      </c>
      <c r="AH79" s="92">
        <v>1110.9357601006711</v>
      </c>
      <c r="AI79" s="99" t="s">
        <v>869</v>
      </c>
      <c r="AJ79" s="99">
        <v>80.04335367727569</v>
      </c>
      <c r="AK79" s="99">
        <v>87.537363039199718</v>
      </c>
      <c r="AL79" s="99">
        <v>167.58071671647542</v>
      </c>
      <c r="AM79" s="99">
        <v>194.56897155269138</v>
      </c>
      <c r="AN79" s="99">
        <v>49.332326120092048</v>
      </c>
      <c r="AO79" s="101">
        <v>2.9158952199243382</v>
      </c>
      <c r="AP79" s="99">
        <v>167.37778549476721</v>
      </c>
      <c r="AQ79" s="99">
        <v>131.14342831475335</v>
      </c>
      <c r="AR79" s="99">
        <v>98.13397658546387</v>
      </c>
      <c r="AS79" s="99">
        <v>10.709316405061553</v>
      </c>
      <c r="AT79" s="99">
        <v>490.1502389902638</v>
      </c>
      <c r="AU79" s="99">
        <v>4.7664104192543659</v>
      </c>
      <c r="AV79" s="99">
        <v>10.413314308874238</v>
      </c>
      <c r="AW79" s="99">
        <v>4.5426936600081467</v>
      </c>
      <c r="AX79" s="99">
        <v>25.810857133674475</v>
      </c>
      <c r="AY79" s="99">
        <v>34.366529097182479</v>
      </c>
      <c r="AZ79" s="99">
        <v>2.8727394586194834</v>
      </c>
      <c r="BA79" s="99">
        <v>1.227393614971501</v>
      </c>
      <c r="BB79" s="99">
        <v>15.53064523397304</v>
      </c>
      <c r="BC79" s="99">
        <v>40.895169561800152</v>
      </c>
      <c r="BD79" s="99">
        <v>40.121664357752813</v>
      </c>
      <c r="BE79" s="99">
        <v>47.512837574563171</v>
      </c>
      <c r="BF79" s="99">
        <v>73.322886459006739</v>
      </c>
      <c r="BG79" s="99">
        <v>10.92892442666381</v>
      </c>
      <c r="BH79" s="99">
        <v>10.225654506084492</v>
      </c>
      <c r="BI79" s="99">
        <v>18.420536908250231</v>
      </c>
      <c r="BJ79" s="99">
        <v>3.2028832868322095</v>
      </c>
      <c r="BK79" s="99">
        <v>55.022545516148242</v>
      </c>
      <c r="BL79" s="99">
        <v>9.138585112017596</v>
      </c>
      <c r="BM79" s="99">
        <v>11.893444549778737</v>
      </c>
    </row>
    <row r="80" spans="1:65" x14ac:dyDescent="0.2">
      <c r="A80" s="13">
        <v>1716580200</v>
      </c>
      <c r="B80" s="14" t="s">
        <v>322</v>
      </c>
      <c r="C80" s="14" t="s">
        <v>325</v>
      </c>
      <c r="D80" s="14" t="s">
        <v>326</v>
      </c>
      <c r="E80" s="99">
        <v>13.785</v>
      </c>
      <c r="F80" s="99">
        <v>4.665</v>
      </c>
      <c r="G80" s="99">
        <v>3.9649999999999999</v>
      </c>
      <c r="H80" s="99">
        <v>1.53</v>
      </c>
      <c r="I80" s="99">
        <v>0.94499999999999995</v>
      </c>
      <c r="J80" s="99">
        <v>2.5650000000000004</v>
      </c>
      <c r="K80" s="99">
        <v>1.66</v>
      </c>
      <c r="L80" s="99">
        <v>1.0075000000000001</v>
      </c>
      <c r="M80" s="99">
        <v>3.9200000000000004</v>
      </c>
      <c r="N80" s="99">
        <v>3.1750000000000003</v>
      </c>
      <c r="O80" s="99">
        <v>0.505</v>
      </c>
      <c r="P80" s="99">
        <v>1.6350000000000002</v>
      </c>
      <c r="Q80" s="99">
        <v>2.4649999999999999</v>
      </c>
      <c r="R80" s="99">
        <v>3.8225000000000002</v>
      </c>
      <c r="S80" s="99">
        <v>4.5500000000000007</v>
      </c>
      <c r="T80" s="99">
        <v>2.1975000000000002</v>
      </c>
      <c r="U80" s="99">
        <v>3.9350000000000005</v>
      </c>
      <c r="V80" s="99">
        <v>1.2975000000000001</v>
      </c>
      <c r="W80" s="99">
        <v>2.2549999999999999</v>
      </c>
      <c r="X80" s="99">
        <v>1.6600000000000001</v>
      </c>
      <c r="Y80" s="99">
        <v>16.009999999999998</v>
      </c>
      <c r="Z80" s="99">
        <v>4.6124999999999998</v>
      </c>
      <c r="AA80" s="99">
        <v>2.5724999999999998</v>
      </c>
      <c r="AB80" s="99">
        <v>1.3675000000000002</v>
      </c>
      <c r="AC80" s="99">
        <v>2.7499999999999996</v>
      </c>
      <c r="AD80" s="99">
        <v>1.7549999999999999</v>
      </c>
      <c r="AE80" s="92">
        <v>855.20749999999998</v>
      </c>
      <c r="AF80" s="92">
        <v>293974.75</v>
      </c>
      <c r="AG80" s="100">
        <v>3.1510416666670933</v>
      </c>
      <c r="AH80" s="92">
        <v>949.05144699046105</v>
      </c>
      <c r="AI80" s="99" t="s">
        <v>869</v>
      </c>
      <c r="AJ80" s="99">
        <v>65.037507309050838</v>
      </c>
      <c r="AK80" s="99">
        <v>85.731451961567586</v>
      </c>
      <c r="AL80" s="99">
        <v>150.76895927061844</v>
      </c>
      <c r="AM80" s="99">
        <v>194.7414</v>
      </c>
      <c r="AN80" s="99">
        <v>46.752499999999998</v>
      </c>
      <c r="AO80" s="101">
        <v>2.9084999999999996</v>
      </c>
      <c r="AP80" s="99">
        <v>79</v>
      </c>
      <c r="AQ80" s="99">
        <v>105.5</v>
      </c>
      <c r="AR80" s="99">
        <v>94.375</v>
      </c>
      <c r="AS80" s="99">
        <v>11.2775</v>
      </c>
      <c r="AT80" s="99">
        <v>445.40750000000003</v>
      </c>
      <c r="AU80" s="99">
        <v>4.6875</v>
      </c>
      <c r="AV80" s="99">
        <v>12.0525</v>
      </c>
      <c r="AW80" s="99">
        <v>4.1400000000000006</v>
      </c>
      <c r="AX80" s="99">
        <v>20.75</v>
      </c>
      <c r="AY80" s="99">
        <v>37.46</v>
      </c>
      <c r="AZ80" s="99">
        <v>2.4099999999999997</v>
      </c>
      <c r="BA80" s="99">
        <v>1.0474999999999999</v>
      </c>
      <c r="BB80" s="99">
        <v>14.879999999999999</v>
      </c>
      <c r="BC80" s="99">
        <v>29.094999999999999</v>
      </c>
      <c r="BD80" s="99">
        <v>19.672499999999999</v>
      </c>
      <c r="BE80" s="99">
        <v>26.417500000000004</v>
      </c>
      <c r="BF80" s="99">
        <v>61.440000000000005</v>
      </c>
      <c r="BG80" s="99">
        <v>9.99</v>
      </c>
      <c r="BH80" s="99">
        <v>10.6175</v>
      </c>
      <c r="BI80" s="99">
        <v>15.75</v>
      </c>
      <c r="BJ80" s="99">
        <v>2.2799999999999998</v>
      </c>
      <c r="BK80" s="99">
        <v>53.494999999999997</v>
      </c>
      <c r="BL80" s="99">
        <v>8.4924999999999997</v>
      </c>
      <c r="BM80" s="99">
        <v>8.4675000000000011</v>
      </c>
    </row>
    <row r="81" spans="1:65" x14ac:dyDescent="0.2">
      <c r="A81" s="13">
        <v>1716984280</v>
      </c>
      <c r="B81" s="14" t="s">
        <v>322</v>
      </c>
      <c r="C81" s="14" t="s">
        <v>879</v>
      </c>
      <c r="D81" s="14" t="s">
        <v>836</v>
      </c>
      <c r="E81" s="99">
        <v>13.644957328639418</v>
      </c>
      <c r="F81" s="99">
        <v>5.2960013471416518</v>
      </c>
      <c r="G81" s="99">
        <v>4.6686547722977263</v>
      </c>
      <c r="H81" s="99">
        <v>1.7289435324791045</v>
      </c>
      <c r="I81" s="99">
        <v>1.1964518877288139</v>
      </c>
      <c r="J81" s="99">
        <v>2.3990356093039731</v>
      </c>
      <c r="K81" s="99">
        <v>1.620057633723943</v>
      </c>
      <c r="L81" s="99">
        <v>1.0488534969107244</v>
      </c>
      <c r="M81" s="99">
        <v>4.4662166261130647</v>
      </c>
      <c r="N81" s="99">
        <v>3.2314934232952019</v>
      </c>
      <c r="O81" s="99">
        <v>0.63866036578152729</v>
      </c>
      <c r="P81" s="99">
        <v>1.6915920247312464</v>
      </c>
      <c r="Q81" s="99">
        <v>3.2096099706455989</v>
      </c>
      <c r="R81" s="99">
        <v>3.8763778312409127</v>
      </c>
      <c r="S81" s="99">
        <v>4.6982246984299358</v>
      </c>
      <c r="T81" s="99">
        <v>3.3787064959398849</v>
      </c>
      <c r="U81" s="99">
        <v>4.9766879034266207</v>
      </c>
      <c r="V81" s="99">
        <v>1.6080922863134919</v>
      </c>
      <c r="W81" s="99">
        <v>1.9665652492392978</v>
      </c>
      <c r="X81" s="99">
        <v>1.6713545638969216</v>
      </c>
      <c r="Y81" s="99">
        <v>15.593286391659667</v>
      </c>
      <c r="Z81" s="99">
        <v>5.5457697575856564</v>
      </c>
      <c r="AA81" s="99">
        <v>2.7399407144286569</v>
      </c>
      <c r="AB81" s="99">
        <v>1.3641721028504881</v>
      </c>
      <c r="AC81" s="99">
        <v>2.868672123322682</v>
      </c>
      <c r="AD81" s="99">
        <v>1.9697471599440828</v>
      </c>
      <c r="AE81" s="92">
        <v>2556.1700034950586</v>
      </c>
      <c r="AF81" s="92">
        <v>563473.95125860814</v>
      </c>
      <c r="AG81" s="100">
        <v>3.1799894967176021</v>
      </c>
      <c r="AH81" s="92">
        <v>1822.7086282294081</v>
      </c>
      <c r="AI81" s="99" t="s">
        <v>869</v>
      </c>
      <c r="AJ81" s="99">
        <v>79.927542426435792</v>
      </c>
      <c r="AK81" s="99">
        <v>58.875915882744685</v>
      </c>
      <c r="AL81" s="99">
        <v>138.80345830918048</v>
      </c>
      <c r="AM81" s="99">
        <v>206.82988705546609</v>
      </c>
      <c r="AN81" s="99">
        <v>67.108478839565208</v>
      </c>
      <c r="AO81" s="101">
        <v>3.2768700532656378</v>
      </c>
      <c r="AP81" s="99">
        <v>110.27875172673973</v>
      </c>
      <c r="AQ81" s="99">
        <v>124.83873447353642</v>
      </c>
      <c r="AR81" s="99">
        <v>111.44615249987038</v>
      </c>
      <c r="AS81" s="99">
        <v>10.264051998431112</v>
      </c>
      <c r="AT81" s="99">
        <v>458.88033326448027</v>
      </c>
      <c r="AU81" s="99">
        <v>5.8643758150488674</v>
      </c>
      <c r="AV81" s="99">
        <v>12.851805971191521</v>
      </c>
      <c r="AW81" s="99">
        <v>4.2447683683134194</v>
      </c>
      <c r="AX81" s="99">
        <v>32.448403869940691</v>
      </c>
      <c r="AY81" s="99">
        <v>65.469845970768091</v>
      </c>
      <c r="AZ81" s="99">
        <v>2.5788652934593412</v>
      </c>
      <c r="BA81" s="99">
        <v>1.0917891531155499</v>
      </c>
      <c r="BB81" s="99">
        <v>16.088249211281767</v>
      </c>
      <c r="BC81" s="99">
        <v>32.27735549778032</v>
      </c>
      <c r="BD81" s="99">
        <v>23.515692814527476</v>
      </c>
      <c r="BE81" s="99">
        <v>32.569095776424547</v>
      </c>
      <c r="BF81" s="99">
        <v>77.976157870855388</v>
      </c>
      <c r="BG81" s="99">
        <v>17.421046591693443</v>
      </c>
      <c r="BH81" s="99">
        <v>15.023222647945277</v>
      </c>
      <c r="BI81" s="99">
        <v>19.564357627138065</v>
      </c>
      <c r="BJ81" s="99">
        <v>2.8433324875272925</v>
      </c>
      <c r="BK81" s="99">
        <v>71.354157005288968</v>
      </c>
      <c r="BL81" s="99">
        <v>9.3384545437859465</v>
      </c>
      <c r="BM81" s="99">
        <v>10.028858602348773</v>
      </c>
    </row>
    <row r="82" spans="1:65" x14ac:dyDescent="0.2">
      <c r="A82" s="13">
        <v>1716984520</v>
      </c>
      <c r="B82" s="14" t="s">
        <v>322</v>
      </c>
      <c r="C82" s="14" t="s">
        <v>879</v>
      </c>
      <c r="D82" s="14" t="s">
        <v>837</v>
      </c>
      <c r="E82" s="99">
        <v>11.752203971582908</v>
      </c>
      <c r="F82" s="99">
        <v>5.4323780130992416</v>
      </c>
      <c r="G82" s="99">
        <v>3.929790071086487</v>
      </c>
      <c r="H82" s="99">
        <v>1.122532738674034</v>
      </c>
      <c r="I82" s="99">
        <v>0.96204878518096693</v>
      </c>
      <c r="J82" s="99">
        <v>1.2693533426611161</v>
      </c>
      <c r="K82" s="99">
        <v>1.0613997461518445</v>
      </c>
      <c r="L82" s="99">
        <v>1.0815965408116874</v>
      </c>
      <c r="M82" s="99">
        <v>3.4413362853461269</v>
      </c>
      <c r="N82" s="99">
        <v>4.4700528840289477</v>
      </c>
      <c r="O82" s="99">
        <v>0.55662715561028686</v>
      </c>
      <c r="P82" s="99">
        <v>1.3485720697131385</v>
      </c>
      <c r="Q82" s="99">
        <v>2.573314465289565</v>
      </c>
      <c r="R82" s="99">
        <v>3.4845431550919197</v>
      </c>
      <c r="S82" s="99">
        <v>4.7601251365628059</v>
      </c>
      <c r="T82" s="99">
        <v>2.7248464377087074</v>
      </c>
      <c r="U82" s="99">
        <v>3.7031011575616839</v>
      </c>
      <c r="V82" s="99">
        <v>0.99290564227767109</v>
      </c>
      <c r="W82" s="99">
        <v>2.0537565458966913</v>
      </c>
      <c r="X82" s="99">
        <v>1.5161742796590469</v>
      </c>
      <c r="Y82" s="99">
        <v>14.849098259191706</v>
      </c>
      <c r="Z82" s="99">
        <v>4.5772048326737504</v>
      </c>
      <c r="AA82" s="99">
        <v>2.5713746148329713</v>
      </c>
      <c r="AB82" s="99">
        <v>1.2068929121108187</v>
      </c>
      <c r="AC82" s="99">
        <v>2.6566567656270852</v>
      </c>
      <c r="AD82" s="99">
        <v>1.8272447525741049</v>
      </c>
      <c r="AE82" s="92">
        <v>1459.1301845726116</v>
      </c>
      <c r="AF82" s="92">
        <v>327452.26817872061</v>
      </c>
      <c r="AG82" s="100">
        <v>3.3780781390335619</v>
      </c>
      <c r="AH82" s="92">
        <v>1088.1075023265248</v>
      </c>
      <c r="AI82" s="99" t="s">
        <v>869</v>
      </c>
      <c r="AJ82" s="99">
        <v>80.929147231727711</v>
      </c>
      <c r="AK82" s="99">
        <v>53.297845333415893</v>
      </c>
      <c r="AL82" s="99">
        <v>134.2269925651436</v>
      </c>
      <c r="AM82" s="99">
        <v>194.58695826104946</v>
      </c>
      <c r="AN82" s="99">
        <v>59.776272609807222</v>
      </c>
      <c r="AO82" s="101">
        <v>3.1254550040347864</v>
      </c>
      <c r="AP82" s="99">
        <v>109.28715246362333</v>
      </c>
      <c r="AQ82" s="99">
        <v>161.20707937069108</v>
      </c>
      <c r="AR82" s="99">
        <v>106.01046338837483</v>
      </c>
      <c r="AS82" s="99">
        <v>9.6227557525205647</v>
      </c>
      <c r="AT82" s="99">
        <v>444.06130739266177</v>
      </c>
      <c r="AU82" s="99">
        <v>4.3640510914913078</v>
      </c>
      <c r="AV82" s="99">
        <v>10.897332832508114</v>
      </c>
      <c r="AW82" s="99">
        <v>4.0397325817588747</v>
      </c>
      <c r="AX82" s="99">
        <v>22.105965649812056</v>
      </c>
      <c r="AY82" s="99">
        <v>41.052810490911156</v>
      </c>
      <c r="AZ82" s="99">
        <v>2.5338266956646129</v>
      </c>
      <c r="BA82" s="99">
        <v>0.92088087442165545</v>
      </c>
      <c r="BB82" s="99">
        <v>12.159099235400122</v>
      </c>
      <c r="BC82" s="99">
        <v>32.79117685627466</v>
      </c>
      <c r="BD82" s="99">
        <v>27.064094423855892</v>
      </c>
      <c r="BE82" s="99">
        <v>30.429127043291743</v>
      </c>
      <c r="BF82" s="99">
        <v>75.08817591113116</v>
      </c>
      <c r="BG82" s="99">
        <v>13.374529092093763</v>
      </c>
      <c r="BH82" s="99">
        <v>10.925224965610573</v>
      </c>
      <c r="BI82" s="99">
        <v>16.163075196005927</v>
      </c>
      <c r="BJ82" s="99">
        <v>2.2468463363785878</v>
      </c>
      <c r="BK82" s="99">
        <v>48.617615028718689</v>
      </c>
      <c r="BL82" s="99">
        <v>8.717553370242749</v>
      </c>
      <c r="BM82" s="99">
        <v>8.4100986296319178</v>
      </c>
    </row>
    <row r="83" spans="1:65" x14ac:dyDescent="0.2">
      <c r="A83" s="13">
        <v>1719180325</v>
      </c>
      <c r="B83" s="14" t="s">
        <v>322</v>
      </c>
      <c r="C83" s="14" t="s">
        <v>327</v>
      </c>
      <c r="D83" s="14" t="s">
        <v>328</v>
      </c>
      <c r="E83" s="99">
        <v>11.555</v>
      </c>
      <c r="F83" s="99">
        <v>5.22</v>
      </c>
      <c r="G83" s="99">
        <v>4.0125000000000002</v>
      </c>
      <c r="H83" s="99">
        <v>1.2625</v>
      </c>
      <c r="I83" s="99">
        <v>0.88749999999999996</v>
      </c>
      <c r="J83" s="99">
        <v>2.7199999999999998</v>
      </c>
      <c r="K83" s="99">
        <v>2.2949999999999999</v>
      </c>
      <c r="L83" s="99">
        <v>0.92999999999999994</v>
      </c>
      <c r="M83" s="99">
        <v>3.51</v>
      </c>
      <c r="N83" s="99">
        <v>3.9625000000000004</v>
      </c>
      <c r="O83" s="99">
        <v>0.55000000000000004</v>
      </c>
      <c r="P83" s="99">
        <v>1.4975000000000001</v>
      </c>
      <c r="Q83" s="99">
        <v>2.8824999999999998</v>
      </c>
      <c r="R83" s="99">
        <v>3.665</v>
      </c>
      <c r="S83" s="99">
        <v>4.26</v>
      </c>
      <c r="T83" s="99">
        <v>2.3525</v>
      </c>
      <c r="U83" s="99">
        <v>3.68</v>
      </c>
      <c r="V83" s="99">
        <v>1.1850000000000001</v>
      </c>
      <c r="W83" s="99">
        <v>1.6949999999999998</v>
      </c>
      <c r="X83" s="99">
        <v>1.5274999999999999</v>
      </c>
      <c r="Y83" s="99">
        <v>15.475000000000001</v>
      </c>
      <c r="Z83" s="99">
        <v>5.0125000000000002</v>
      </c>
      <c r="AA83" s="99">
        <v>2.6799999999999997</v>
      </c>
      <c r="AB83" s="99">
        <v>1.2625</v>
      </c>
      <c r="AC83" s="99">
        <v>2.8174999999999999</v>
      </c>
      <c r="AD83" s="99">
        <v>1.6875</v>
      </c>
      <c r="AE83" s="92">
        <v>769.16750000000002</v>
      </c>
      <c r="AF83" s="92">
        <v>240452.5</v>
      </c>
      <c r="AG83" s="100">
        <v>3.8506250000005462</v>
      </c>
      <c r="AH83" s="92">
        <v>842.96526775894563</v>
      </c>
      <c r="AI83" s="99" t="s">
        <v>869</v>
      </c>
      <c r="AJ83" s="99">
        <v>83.761729386981045</v>
      </c>
      <c r="AK83" s="99">
        <v>82.679270071984234</v>
      </c>
      <c r="AL83" s="99">
        <v>166.44099945896528</v>
      </c>
      <c r="AM83" s="99">
        <v>194.7414</v>
      </c>
      <c r="AN83" s="99">
        <v>55.31</v>
      </c>
      <c r="AO83" s="101">
        <v>2.8927626126575539</v>
      </c>
      <c r="AP83" s="99">
        <v>98.335000000000008</v>
      </c>
      <c r="AQ83" s="99">
        <v>122.75</v>
      </c>
      <c r="AR83" s="99">
        <v>74.25</v>
      </c>
      <c r="AS83" s="99">
        <v>9.9625000000000004</v>
      </c>
      <c r="AT83" s="99">
        <v>478.31</v>
      </c>
      <c r="AU83" s="99">
        <v>4.8525</v>
      </c>
      <c r="AV83" s="99">
        <v>10.065</v>
      </c>
      <c r="AW83" s="99">
        <v>3.99</v>
      </c>
      <c r="AX83" s="99">
        <v>19.951942116465464</v>
      </c>
      <c r="AY83" s="99">
        <v>35</v>
      </c>
      <c r="AZ83" s="99">
        <v>2.3325</v>
      </c>
      <c r="BA83" s="99">
        <v>0.90749999999999997</v>
      </c>
      <c r="BB83" s="99">
        <v>13.45</v>
      </c>
      <c r="BC83" s="99">
        <v>40.622500000000002</v>
      </c>
      <c r="BD83" s="99">
        <v>30.59751554757392</v>
      </c>
      <c r="BE83" s="99">
        <v>36.625</v>
      </c>
      <c r="BF83" s="99">
        <v>83.33</v>
      </c>
      <c r="BG83" s="99">
        <v>13.74</v>
      </c>
      <c r="BH83" s="99">
        <v>7.9474999999999998</v>
      </c>
      <c r="BI83" s="99">
        <v>12.5</v>
      </c>
      <c r="BJ83" s="99">
        <v>2.2199999999999998</v>
      </c>
      <c r="BK83" s="99">
        <v>53.33</v>
      </c>
      <c r="BL83" s="99">
        <v>8.7175000000000011</v>
      </c>
      <c r="BM83" s="99">
        <v>8.9225000000000012</v>
      </c>
    </row>
    <row r="84" spans="1:65" x14ac:dyDescent="0.2">
      <c r="A84" s="13">
        <v>1719500370</v>
      </c>
      <c r="B84" s="14" t="s">
        <v>322</v>
      </c>
      <c r="C84" s="14" t="s">
        <v>329</v>
      </c>
      <c r="D84" s="14" t="s">
        <v>330</v>
      </c>
      <c r="E84" s="99">
        <v>13.770000000000001</v>
      </c>
      <c r="F84" s="99">
        <v>4.6300000000000008</v>
      </c>
      <c r="G84" s="99">
        <v>4.1775000000000002</v>
      </c>
      <c r="H84" s="99">
        <v>1.1025</v>
      </c>
      <c r="I84" s="99">
        <v>0.99250000000000005</v>
      </c>
      <c r="J84" s="99">
        <v>1.6600000000000001</v>
      </c>
      <c r="K84" s="99">
        <v>1.29</v>
      </c>
      <c r="L84" s="99">
        <v>0.96750000000000003</v>
      </c>
      <c r="M84" s="99">
        <v>3.8325</v>
      </c>
      <c r="N84" s="99">
        <v>3.7749999999999999</v>
      </c>
      <c r="O84" s="99">
        <v>0.495</v>
      </c>
      <c r="P84" s="99">
        <v>1.4375</v>
      </c>
      <c r="Q84" s="99">
        <v>3.6774999999999998</v>
      </c>
      <c r="R84" s="99">
        <v>3.4924999999999997</v>
      </c>
      <c r="S84" s="99">
        <v>4.7874999999999996</v>
      </c>
      <c r="T84" s="99">
        <v>1.9750000000000001</v>
      </c>
      <c r="U84" s="99">
        <v>4.7125000000000004</v>
      </c>
      <c r="V84" s="99">
        <v>1.1600000000000001</v>
      </c>
      <c r="W84" s="99">
        <v>1.7975000000000003</v>
      </c>
      <c r="X84" s="99">
        <v>1.6800000000000002</v>
      </c>
      <c r="Y84" s="99">
        <v>16.645000000000003</v>
      </c>
      <c r="Z84" s="99">
        <v>4.5925000000000002</v>
      </c>
      <c r="AA84" s="99">
        <v>2.1850000000000001</v>
      </c>
      <c r="AB84" s="99">
        <v>0.95749999999999991</v>
      </c>
      <c r="AC84" s="99">
        <v>2.4125000000000001</v>
      </c>
      <c r="AD84" s="99">
        <v>2.0074999999999998</v>
      </c>
      <c r="AE84" s="92">
        <v>672.5</v>
      </c>
      <c r="AF84" s="92">
        <v>284380.875</v>
      </c>
      <c r="AG84" s="100">
        <v>3.4731250000000973</v>
      </c>
      <c r="AH84" s="92">
        <v>954.10970374890826</v>
      </c>
      <c r="AI84" s="99" t="s">
        <v>869</v>
      </c>
      <c r="AJ84" s="99">
        <v>68.396951805773796</v>
      </c>
      <c r="AK84" s="99">
        <v>86.335174358193029</v>
      </c>
      <c r="AL84" s="99">
        <v>154.73212616396683</v>
      </c>
      <c r="AM84" s="99">
        <v>194.7414</v>
      </c>
      <c r="AN84" s="99">
        <v>41.4375</v>
      </c>
      <c r="AO84" s="101">
        <v>2.99925</v>
      </c>
      <c r="AP84" s="99">
        <v>79.832499999999996</v>
      </c>
      <c r="AQ84" s="99">
        <v>102</v>
      </c>
      <c r="AR84" s="99">
        <v>73.625</v>
      </c>
      <c r="AS84" s="99">
        <v>9.0225000000000009</v>
      </c>
      <c r="AT84" s="99">
        <v>506.29250000000002</v>
      </c>
      <c r="AU84" s="99">
        <v>4.0650000000000004</v>
      </c>
      <c r="AV84" s="99">
        <v>9.49</v>
      </c>
      <c r="AW84" s="99">
        <v>4.09</v>
      </c>
      <c r="AX84" s="99">
        <v>21.5425</v>
      </c>
      <c r="AY84" s="99">
        <v>33.875</v>
      </c>
      <c r="AZ84" s="99">
        <v>2.6150000000000002</v>
      </c>
      <c r="BA84" s="99">
        <v>0.95750000000000002</v>
      </c>
      <c r="BB84" s="99">
        <v>14.5</v>
      </c>
      <c r="BC84" s="99">
        <v>24.25</v>
      </c>
      <c r="BD84" s="99">
        <v>22.25</v>
      </c>
      <c r="BE84" s="99">
        <v>30.75</v>
      </c>
      <c r="BF84" s="99">
        <v>53.5</v>
      </c>
      <c r="BG84" s="99">
        <v>9.99</v>
      </c>
      <c r="BH84" s="99">
        <v>9.84</v>
      </c>
      <c r="BI84" s="99">
        <v>16.25</v>
      </c>
      <c r="BJ84" s="99">
        <v>1.9350000000000001</v>
      </c>
      <c r="BK84" s="99">
        <v>59.542500000000004</v>
      </c>
      <c r="BL84" s="99">
        <v>8.7674999999999983</v>
      </c>
      <c r="BM84" s="99">
        <v>8.6775000000000002</v>
      </c>
    </row>
    <row r="85" spans="1:65" x14ac:dyDescent="0.2">
      <c r="A85" s="13">
        <v>1728140480</v>
      </c>
      <c r="B85" s="14" t="s">
        <v>322</v>
      </c>
      <c r="C85" s="14" t="s">
        <v>331</v>
      </c>
      <c r="D85" s="14" t="s">
        <v>332</v>
      </c>
      <c r="E85" s="99">
        <v>13.745000000000001</v>
      </c>
      <c r="F85" s="99">
        <v>4.2750000000000004</v>
      </c>
      <c r="G85" s="99">
        <v>3.9424999999999999</v>
      </c>
      <c r="H85" s="99">
        <v>1.4649999999999999</v>
      </c>
      <c r="I85" s="99">
        <v>1.1375</v>
      </c>
      <c r="J85" s="99">
        <v>2.06</v>
      </c>
      <c r="K85" s="99">
        <v>1.4749999999999999</v>
      </c>
      <c r="L85" s="99">
        <v>1.0375000000000001</v>
      </c>
      <c r="M85" s="99">
        <v>3.6124999999999998</v>
      </c>
      <c r="N85" s="99">
        <v>2.915</v>
      </c>
      <c r="O85" s="99">
        <v>0.49749999999999994</v>
      </c>
      <c r="P85" s="99">
        <v>1.4849999999999999</v>
      </c>
      <c r="Q85" s="99">
        <v>3.2549999999999999</v>
      </c>
      <c r="R85" s="99">
        <v>3.915</v>
      </c>
      <c r="S85" s="99">
        <v>4.6900000000000004</v>
      </c>
      <c r="T85" s="99">
        <v>2.23</v>
      </c>
      <c r="U85" s="99">
        <v>4.0324999999999998</v>
      </c>
      <c r="V85" s="99">
        <v>1.4</v>
      </c>
      <c r="W85" s="99">
        <v>1.875</v>
      </c>
      <c r="X85" s="99">
        <v>1.6375</v>
      </c>
      <c r="Y85" s="99">
        <v>15.512499999999999</v>
      </c>
      <c r="Z85" s="99">
        <v>5.5274999999999999</v>
      </c>
      <c r="AA85" s="99">
        <v>2.8875000000000002</v>
      </c>
      <c r="AB85" s="99">
        <v>1.3800000000000001</v>
      </c>
      <c r="AC85" s="99">
        <v>3.37</v>
      </c>
      <c r="AD85" s="99">
        <v>1.9950000000000001</v>
      </c>
      <c r="AE85" s="92">
        <v>908.625</v>
      </c>
      <c r="AF85" s="92">
        <v>289617.75</v>
      </c>
      <c r="AG85" s="100">
        <v>3.0785700389105779</v>
      </c>
      <c r="AH85" s="92">
        <v>927.13004578157461</v>
      </c>
      <c r="AI85" s="99" t="s">
        <v>869</v>
      </c>
      <c r="AJ85" s="99">
        <v>82.123596118570561</v>
      </c>
      <c r="AK85" s="99">
        <v>60.986878534971773</v>
      </c>
      <c r="AL85" s="99">
        <v>143.11047465354233</v>
      </c>
      <c r="AM85" s="99">
        <v>194.7414</v>
      </c>
      <c r="AN85" s="99">
        <v>66.2</v>
      </c>
      <c r="AO85" s="101">
        <v>2.8802499999999998</v>
      </c>
      <c r="AP85" s="99">
        <v>145.625</v>
      </c>
      <c r="AQ85" s="99">
        <v>118.27</v>
      </c>
      <c r="AR85" s="99">
        <v>103.2225</v>
      </c>
      <c r="AS85" s="99">
        <v>9.3275000000000006</v>
      </c>
      <c r="AT85" s="99">
        <v>341.23750000000007</v>
      </c>
      <c r="AU85" s="99">
        <v>3.8650000000000002</v>
      </c>
      <c r="AV85" s="99">
        <v>12.175000000000001</v>
      </c>
      <c r="AW85" s="99">
        <v>4.1150000000000002</v>
      </c>
      <c r="AX85" s="99">
        <v>19.6675</v>
      </c>
      <c r="AY85" s="99">
        <v>31.035</v>
      </c>
      <c r="AZ85" s="99">
        <v>2.3374999999999999</v>
      </c>
      <c r="BA85" s="99">
        <v>0.97</v>
      </c>
      <c r="BB85" s="99">
        <v>11.727499999999999</v>
      </c>
      <c r="BC85" s="99">
        <v>26.952499999999997</v>
      </c>
      <c r="BD85" s="99">
        <v>21.657499999999999</v>
      </c>
      <c r="BE85" s="99">
        <v>32.567499999999995</v>
      </c>
      <c r="BF85" s="99">
        <v>74.914999999999992</v>
      </c>
      <c r="BG85" s="99">
        <v>19.651666666666667</v>
      </c>
      <c r="BH85" s="99">
        <v>8.6925000000000008</v>
      </c>
      <c r="BI85" s="99">
        <v>14.125</v>
      </c>
      <c r="BJ85" s="99">
        <v>2.5275000000000003</v>
      </c>
      <c r="BK85" s="99">
        <v>36.25</v>
      </c>
      <c r="BL85" s="99">
        <v>8.7799999999999994</v>
      </c>
      <c r="BM85" s="99">
        <v>9.5474999999999994</v>
      </c>
    </row>
    <row r="86" spans="1:65" x14ac:dyDescent="0.2">
      <c r="A86" s="13">
        <v>1737900700</v>
      </c>
      <c r="B86" s="14" t="s">
        <v>322</v>
      </c>
      <c r="C86" s="14" t="s">
        <v>333</v>
      </c>
      <c r="D86" s="14" t="s">
        <v>334</v>
      </c>
      <c r="E86" s="99">
        <v>14.184052835879482</v>
      </c>
      <c r="F86" s="99">
        <v>4.179887460266329</v>
      </c>
      <c r="G86" s="99">
        <v>4.3090322868193542</v>
      </c>
      <c r="H86" s="99">
        <v>1.4038220669814934</v>
      </c>
      <c r="I86" s="99">
        <v>1.0898728783097693</v>
      </c>
      <c r="J86" s="99">
        <v>1.8056576379893685</v>
      </c>
      <c r="K86" s="99">
        <v>2.5547066095549669</v>
      </c>
      <c r="L86" s="99">
        <v>1.0940257390374197</v>
      </c>
      <c r="M86" s="99">
        <v>3.9656622891958366</v>
      </c>
      <c r="N86" s="99">
        <v>3.2614494885692209</v>
      </c>
      <c r="O86" s="99">
        <v>0.53138156923185731</v>
      </c>
      <c r="P86" s="99">
        <v>1.5381883369249287</v>
      </c>
      <c r="Q86" s="99">
        <v>3.4731501607593049</v>
      </c>
      <c r="R86" s="99">
        <v>3.651053157799228</v>
      </c>
      <c r="S86" s="99">
        <v>5.063024760401694</v>
      </c>
      <c r="T86" s="99">
        <v>2.1554345337657788</v>
      </c>
      <c r="U86" s="99">
        <v>3.5938965571287453</v>
      </c>
      <c r="V86" s="99">
        <v>1.8551728415095492</v>
      </c>
      <c r="W86" s="99">
        <v>1.8359557689096899</v>
      </c>
      <c r="X86" s="99">
        <v>2.2743860040352559</v>
      </c>
      <c r="Y86" s="99">
        <v>14.560131778333654</v>
      </c>
      <c r="Z86" s="99">
        <v>4.3939356174423514</v>
      </c>
      <c r="AA86" s="99">
        <v>2.8230097416448823</v>
      </c>
      <c r="AB86" s="99">
        <v>0.8957736521599805</v>
      </c>
      <c r="AC86" s="99">
        <v>2.5460297748855432</v>
      </c>
      <c r="AD86" s="99">
        <v>2.025843467709449</v>
      </c>
      <c r="AE86" s="92">
        <v>806.66013400297049</v>
      </c>
      <c r="AF86" s="92">
        <v>326896.47029634484</v>
      </c>
      <c r="AG86" s="100">
        <v>3.0733878265612011</v>
      </c>
      <c r="AH86" s="92">
        <v>1043.6750112361769</v>
      </c>
      <c r="AI86" s="99" t="s">
        <v>869</v>
      </c>
      <c r="AJ86" s="99">
        <v>71.403169092078855</v>
      </c>
      <c r="AK86" s="99">
        <v>82.804990974695215</v>
      </c>
      <c r="AL86" s="99">
        <v>154.20816006677407</v>
      </c>
      <c r="AM86" s="99">
        <v>194.69818957767069</v>
      </c>
      <c r="AN86" s="99">
        <v>53.15199699064113</v>
      </c>
      <c r="AO86" s="101">
        <v>3.0808407793209289</v>
      </c>
      <c r="AP86" s="99">
        <v>129.4197704939794</v>
      </c>
      <c r="AQ86" s="99">
        <v>119.31011727206048</v>
      </c>
      <c r="AR86" s="99">
        <v>75.157634897653239</v>
      </c>
      <c r="AS86" s="99">
        <v>9.6269250955799848</v>
      </c>
      <c r="AT86" s="99">
        <v>440.63029073361344</v>
      </c>
      <c r="AU86" s="99">
        <v>4.1272083439816001</v>
      </c>
      <c r="AV86" s="99">
        <v>10.132187526165268</v>
      </c>
      <c r="AW86" s="99">
        <v>3.9828050690360519</v>
      </c>
      <c r="AX86" s="99">
        <v>25.491722746742852</v>
      </c>
      <c r="AY86" s="99">
        <v>32.875221588776739</v>
      </c>
      <c r="AZ86" s="99">
        <v>2.7669983101938986</v>
      </c>
      <c r="BA86" s="99">
        <v>1.2542623195094524</v>
      </c>
      <c r="BB86" s="99">
        <v>11.534424930856849</v>
      </c>
      <c r="BC86" s="99">
        <v>33.590097686137248</v>
      </c>
      <c r="BD86" s="99">
        <v>22.587497233657885</v>
      </c>
      <c r="BE86" s="99">
        <v>31.264739427211513</v>
      </c>
      <c r="BF86" s="99">
        <v>80.607990670497742</v>
      </c>
      <c r="BG86" s="99">
        <v>2.6364044672610789</v>
      </c>
      <c r="BH86" s="99">
        <v>7.1341341085324244</v>
      </c>
      <c r="BI86" s="99">
        <v>14.951341675706725</v>
      </c>
      <c r="BJ86" s="99">
        <v>2.3110611537906793</v>
      </c>
      <c r="BK86" s="99">
        <v>41.667245909690308</v>
      </c>
      <c r="BL86" s="99">
        <v>8.6202235760518633</v>
      </c>
      <c r="BM86" s="99">
        <v>6.6226690395912389</v>
      </c>
    </row>
    <row r="87" spans="1:65" x14ac:dyDescent="0.2">
      <c r="A87" s="13">
        <v>1740420800</v>
      </c>
      <c r="B87" s="14" t="s">
        <v>322</v>
      </c>
      <c r="C87" s="14" t="s">
        <v>335</v>
      </c>
      <c r="D87" s="14" t="s">
        <v>336</v>
      </c>
      <c r="E87" s="99">
        <v>14.590935736647729</v>
      </c>
      <c r="F87" s="99">
        <v>4.8099844878149423</v>
      </c>
      <c r="G87" s="99">
        <v>4.2255225427947574</v>
      </c>
      <c r="H87" s="99">
        <v>1.4897821672376881</v>
      </c>
      <c r="I87" s="99">
        <v>0.99721203412465309</v>
      </c>
      <c r="J87" s="99">
        <v>1.6382926802309856</v>
      </c>
      <c r="K87" s="99">
        <v>1.1856084834941822</v>
      </c>
      <c r="L87" s="99">
        <v>1.0625092923388531</v>
      </c>
      <c r="M87" s="99">
        <v>3.7756876920691016</v>
      </c>
      <c r="N87" s="99">
        <v>2.7565464277404406</v>
      </c>
      <c r="O87" s="99">
        <v>0.49122215739741226</v>
      </c>
      <c r="P87" s="99">
        <v>1.4281705733913823</v>
      </c>
      <c r="Q87" s="99">
        <v>2.7347239465598232</v>
      </c>
      <c r="R87" s="99">
        <v>3.8881754546984038</v>
      </c>
      <c r="S87" s="99">
        <v>3.7593695832267939</v>
      </c>
      <c r="T87" s="99">
        <v>2.7218546129407559</v>
      </c>
      <c r="U87" s="99">
        <v>3.9972689206650314</v>
      </c>
      <c r="V87" s="99">
        <v>0.99470458625341041</v>
      </c>
      <c r="W87" s="99">
        <v>1.8511015641671005</v>
      </c>
      <c r="X87" s="99">
        <v>1.7773067214926515</v>
      </c>
      <c r="Y87" s="99">
        <v>15.385101994997541</v>
      </c>
      <c r="Z87" s="99">
        <v>5.3022785896149021</v>
      </c>
      <c r="AA87" s="99">
        <v>2.6619291046435736</v>
      </c>
      <c r="AB87" s="99">
        <v>1.1996046975437089</v>
      </c>
      <c r="AC87" s="99">
        <v>2.898150801227191</v>
      </c>
      <c r="AD87" s="99">
        <v>1.9700763649744935</v>
      </c>
      <c r="AE87" s="92">
        <v>1221.2201477609328</v>
      </c>
      <c r="AF87" s="92">
        <v>259528.04816368807</v>
      </c>
      <c r="AG87" s="100">
        <v>3.4760212137632065</v>
      </c>
      <c r="AH87" s="92">
        <v>870.63463246037497</v>
      </c>
      <c r="AI87" s="99" t="s">
        <v>869</v>
      </c>
      <c r="AJ87" s="99">
        <v>83.873938647531844</v>
      </c>
      <c r="AK87" s="99">
        <v>66.127469654894867</v>
      </c>
      <c r="AL87" s="99">
        <v>150.00140830242671</v>
      </c>
      <c r="AM87" s="99">
        <v>194.69818957767069</v>
      </c>
      <c r="AN87" s="99">
        <v>66.39754820865781</v>
      </c>
      <c r="AO87" s="101">
        <v>3.0732751961723839</v>
      </c>
      <c r="AP87" s="99">
        <v>77.492745714059609</v>
      </c>
      <c r="AQ87" s="99">
        <v>165.87790643496419</v>
      </c>
      <c r="AR87" s="99">
        <v>99.710368704003628</v>
      </c>
      <c r="AS87" s="99">
        <v>9.8823465887076871</v>
      </c>
      <c r="AT87" s="99">
        <v>487.34499194960665</v>
      </c>
      <c r="AU87" s="99">
        <v>4.5607252534287417</v>
      </c>
      <c r="AV87" s="99">
        <v>10.471726069337166</v>
      </c>
      <c r="AW87" s="99">
        <v>4.0478050690360519</v>
      </c>
      <c r="AX87" s="99">
        <v>17.498565266652889</v>
      </c>
      <c r="AY87" s="99">
        <v>32.588075992543509</v>
      </c>
      <c r="AZ87" s="99">
        <v>3.096824743096267</v>
      </c>
      <c r="BA87" s="99">
        <v>0.93684583050838222</v>
      </c>
      <c r="BB87" s="99">
        <v>12.115202766675351</v>
      </c>
      <c r="BC87" s="99">
        <v>27.539031713271331</v>
      </c>
      <c r="BD87" s="99">
        <v>18.103485795214002</v>
      </c>
      <c r="BE87" s="99">
        <v>23.682764504600215</v>
      </c>
      <c r="BF87" s="99">
        <v>71.334028642477122</v>
      </c>
      <c r="BG87" s="99">
        <v>6.4342177046535483</v>
      </c>
      <c r="BH87" s="99">
        <v>9.9121739041437351</v>
      </c>
      <c r="BI87" s="99">
        <v>12.300619196205311</v>
      </c>
      <c r="BJ87" s="99">
        <v>2.5841163877356967</v>
      </c>
      <c r="BK87" s="99">
        <v>79.79959138410797</v>
      </c>
      <c r="BL87" s="99">
        <v>8.8777369929086376</v>
      </c>
      <c r="BM87" s="99">
        <v>9.3798309082275466</v>
      </c>
    </row>
    <row r="88" spans="1:65" x14ac:dyDescent="0.2">
      <c r="A88" s="13">
        <v>1744100870</v>
      </c>
      <c r="B88" s="14" t="s">
        <v>322</v>
      </c>
      <c r="C88" s="14" t="s">
        <v>337</v>
      </c>
      <c r="D88" s="14" t="s">
        <v>338</v>
      </c>
      <c r="E88" s="99">
        <v>12.032385743560903</v>
      </c>
      <c r="F88" s="99">
        <v>4.5123158995018384</v>
      </c>
      <c r="G88" s="99">
        <v>4.631824619235724</v>
      </c>
      <c r="H88" s="99">
        <v>1.7660364600512521</v>
      </c>
      <c r="I88" s="99">
        <v>0.92870507529493251</v>
      </c>
      <c r="J88" s="99">
        <v>1.6606631560961556</v>
      </c>
      <c r="K88" s="99">
        <v>1.5271541243983018</v>
      </c>
      <c r="L88" s="99">
        <v>1.2392885976090997</v>
      </c>
      <c r="M88" s="99">
        <v>4.3505310353311364</v>
      </c>
      <c r="N88" s="99">
        <v>3.2067333192555316</v>
      </c>
      <c r="O88" s="99">
        <v>0.4725256464554608</v>
      </c>
      <c r="P88" s="99">
        <v>1.4516777196581627</v>
      </c>
      <c r="Q88" s="99">
        <v>3.3379979176141914</v>
      </c>
      <c r="R88" s="99">
        <v>3.8074799275693754</v>
      </c>
      <c r="S88" s="99">
        <v>4.6155115601604804</v>
      </c>
      <c r="T88" s="99">
        <v>2.3866296700181024</v>
      </c>
      <c r="U88" s="99">
        <v>3.9401704373617656</v>
      </c>
      <c r="V88" s="99">
        <v>1.3499368093516537</v>
      </c>
      <c r="W88" s="99">
        <v>1.9340774486217469</v>
      </c>
      <c r="X88" s="99">
        <v>2.175252245636873</v>
      </c>
      <c r="Y88" s="99">
        <v>17.821122596177222</v>
      </c>
      <c r="Z88" s="99">
        <v>4.8262873781789049</v>
      </c>
      <c r="AA88" s="99">
        <v>3.0321614640443255</v>
      </c>
      <c r="AB88" s="99">
        <v>1.1680422205787093</v>
      </c>
      <c r="AC88" s="99">
        <v>2.6569004788811199</v>
      </c>
      <c r="AD88" s="99">
        <v>2.0630832438177578</v>
      </c>
      <c r="AE88" s="92">
        <v>1130.7439195063162</v>
      </c>
      <c r="AF88" s="92">
        <v>378610.87329422269</v>
      </c>
      <c r="AG88" s="100">
        <v>3.3629720482315433</v>
      </c>
      <c r="AH88" s="92">
        <v>1255.1362098956647</v>
      </c>
      <c r="AI88" s="99" t="s">
        <v>869</v>
      </c>
      <c r="AJ88" s="99">
        <v>93.147071558671229</v>
      </c>
      <c r="AK88" s="99">
        <v>79.08838289498749</v>
      </c>
      <c r="AL88" s="99">
        <v>172.23545445365872</v>
      </c>
      <c r="AM88" s="99">
        <v>187.71627817772944</v>
      </c>
      <c r="AN88" s="99">
        <v>57.183643479305552</v>
      </c>
      <c r="AO88" s="101">
        <v>3.1179921468985388</v>
      </c>
      <c r="AP88" s="99">
        <v>118.12473589109342</v>
      </c>
      <c r="AQ88" s="99">
        <v>118.36895948261616</v>
      </c>
      <c r="AR88" s="99">
        <v>106.70386164771125</v>
      </c>
      <c r="AS88" s="99">
        <v>8.7363613090896095</v>
      </c>
      <c r="AT88" s="99">
        <v>497.06834359746131</v>
      </c>
      <c r="AU88" s="99">
        <v>3.6945620216176804</v>
      </c>
      <c r="AV88" s="99">
        <v>11.50947152598374</v>
      </c>
      <c r="AW88" s="99">
        <v>4.2752923281458566</v>
      </c>
      <c r="AX88" s="99">
        <v>14.588489333102768</v>
      </c>
      <c r="AY88" s="99">
        <v>24.40486935196909</v>
      </c>
      <c r="AZ88" s="99">
        <v>1.9059073807581834</v>
      </c>
      <c r="BA88" s="99">
        <v>1.1928283305045422</v>
      </c>
      <c r="BB88" s="99">
        <v>13.972070917357739</v>
      </c>
      <c r="BC88" s="99">
        <v>16.666854580843221</v>
      </c>
      <c r="BD88" s="99">
        <v>21.504428584755907</v>
      </c>
      <c r="BE88" s="99">
        <v>29.362864660839112</v>
      </c>
      <c r="BF88" s="99">
        <v>73.34353791571877</v>
      </c>
      <c r="BG88" s="99">
        <v>7.9023691500227695</v>
      </c>
      <c r="BH88" s="99">
        <v>10.722832833860071</v>
      </c>
      <c r="BI88" s="99">
        <v>18.96833342386628</v>
      </c>
      <c r="BJ88" s="99">
        <v>2.0575038831132284</v>
      </c>
      <c r="BK88" s="99">
        <v>48.99834960344873</v>
      </c>
      <c r="BL88" s="99">
        <v>8.4586482229469624</v>
      </c>
      <c r="BM88" s="99">
        <v>8.2804204242484669</v>
      </c>
    </row>
    <row r="89" spans="1:65" x14ac:dyDescent="0.2">
      <c r="A89" s="13">
        <v>1814020100</v>
      </c>
      <c r="B89" s="14" t="s">
        <v>339</v>
      </c>
      <c r="C89" s="14" t="s">
        <v>340</v>
      </c>
      <c r="D89" s="14" t="s">
        <v>341</v>
      </c>
      <c r="E89" s="99">
        <v>13.415000000000001</v>
      </c>
      <c r="F89" s="99">
        <v>4.76</v>
      </c>
      <c r="G89" s="99">
        <v>4.0674999999999999</v>
      </c>
      <c r="H89" s="99">
        <v>1.4874999999999998</v>
      </c>
      <c r="I89" s="99">
        <v>0.97499999999999998</v>
      </c>
      <c r="J89" s="99">
        <v>1.95</v>
      </c>
      <c r="K89" s="99">
        <v>1.56</v>
      </c>
      <c r="L89" s="99">
        <v>1.0125</v>
      </c>
      <c r="M89" s="99">
        <v>3.77</v>
      </c>
      <c r="N89" s="99">
        <v>3.3624999999999998</v>
      </c>
      <c r="O89" s="99">
        <v>0.5675</v>
      </c>
      <c r="P89" s="99">
        <v>1.5125</v>
      </c>
      <c r="Q89" s="99">
        <v>3.3574999999999999</v>
      </c>
      <c r="R89" s="99">
        <v>3.7549999999999999</v>
      </c>
      <c r="S89" s="99">
        <v>4.2125000000000004</v>
      </c>
      <c r="T89" s="99">
        <v>2.605</v>
      </c>
      <c r="U89" s="99">
        <v>4.0924999999999994</v>
      </c>
      <c r="V89" s="99">
        <v>1.2</v>
      </c>
      <c r="W89" s="99">
        <v>1.8350000000000002</v>
      </c>
      <c r="X89" s="99">
        <v>1.6199999999999999</v>
      </c>
      <c r="Y89" s="99">
        <v>15.404999999999999</v>
      </c>
      <c r="Z89" s="99">
        <v>4.3075000000000001</v>
      </c>
      <c r="AA89" s="99">
        <v>2.9175</v>
      </c>
      <c r="AB89" s="99">
        <v>1.0049999999999999</v>
      </c>
      <c r="AC89" s="99">
        <v>3.1999999999999997</v>
      </c>
      <c r="AD89" s="99">
        <v>1.9175</v>
      </c>
      <c r="AE89" s="92">
        <v>1247.9724999999999</v>
      </c>
      <c r="AF89" s="92">
        <v>410105.75</v>
      </c>
      <c r="AG89" s="100">
        <v>3.1359375000000163</v>
      </c>
      <c r="AH89" s="92">
        <v>1322.4195538030535</v>
      </c>
      <c r="AI89" s="99" t="s">
        <v>869</v>
      </c>
      <c r="AJ89" s="99">
        <v>97.139320354566109</v>
      </c>
      <c r="AK89" s="99">
        <v>67.431823766264557</v>
      </c>
      <c r="AL89" s="99">
        <v>164.57114412083067</v>
      </c>
      <c r="AM89" s="99">
        <v>187.89</v>
      </c>
      <c r="AN89" s="99">
        <v>37.472499999999997</v>
      </c>
      <c r="AO89" s="101">
        <v>2.8832499999999999</v>
      </c>
      <c r="AP89" s="99">
        <v>146.97999999999999</v>
      </c>
      <c r="AQ89" s="99">
        <v>96.25</v>
      </c>
      <c r="AR89" s="99">
        <v>101.375</v>
      </c>
      <c r="AS89" s="99">
        <v>9.58</v>
      </c>
      <c r="AT89" s="99">
        <v>466.30250000000001</v>
      </c>
      <c r="AU89" s="99">
        <v>5.49</v>
      </c>
      <c r="AV89" s="99">
        <v>10.932499999999999</v>
      </c>
      <c r="AW89" s="99">
        <v>4.0150000000000006</v>
      </c>
      <c r="AX89" s="99">
        <v>23.2225</v>
      </c>
      <c r="AY89" s="99">
        <v>40.912500000000001</v>
      </c>
      <c r="AZ89" s="99">
        <v>1.9075</v>
      </c>
      <c r="BA89" s="99">
        <v>0.97750000000000004</v>
      </c>
      <c r="BB89" s="99">
        <v>13.6175</v>
      </c>
      <c r="BC89" s="99">
        <v>41.892499999999998</v>
      </c>
      <c r="BD89" s="99">
        <v>27.357500000000002</v>
      </c>
      <c r="BE89" s="99">
        <v>36.652500000000003</v>
      </c>
      <c r="BF89" s="99">
        <v>87.825000000000003</v>
      </c>
      <c r="BG89" s="99">
        <v>9.9700000000000006</v>
      </c>
      <c r="BH89" s="99">
        <v>10.987499999999999</v>
      </c>
      <c r="BI89" s="99">
        <v>17.77</v>
      </c>
      <c r="BJ89" s="99">
        <v>2.87</v>
      </c>
      <c r="BK89" s="99">
        <v>48.757499999999993</v>
      </c>
      <c r="BL89" s="99">
        <v>9.56</v>
      </c>
      <c r="BM89" s="99">
        <v>10.457500000000001</v>
      </c>
    </row>
    <row r="90" spans="1:65" x14ac:dyDescent="0.2">
      <c r="A90" s="13">
        <v>1821140320</v>
      </c>
      <c r="B90" s="14" t="s">
        <v>339</v>
      </c>
      <c r="C90" s="14" t="s">
        <v>342</v>
      </c>
      <c r="D90" s="14" t="s">
        <v>343</v>
      </c>
      <c r="E90" s="99">
        <v>13.5075</v>
      </c>
      <c r="F90" s="99">
        <v>4.5074999999999994</v>
      </c>
      <c r="G90" s="99">
        <v>3.9375</v>
      </c>
      <c r="H90" s="99">
        <v>1.5674999999999999</v>
      </c>
      <c r="I90" s="99">
        <v>1.165</v>
      </c>
      <c r="J90" s="99">
        <v>1.6824999999999999</v>
      </c>
      <c r="K90" s="99">
        <v>1.42</v>
      </c>
      <c r="L90" s="99">
        <v>1</v>
      </c>
      <c r="M90" s="99">
        <v>3.7225000000000001</v>
      </c>
      <c r="N90" s="99">
        <v>3.22</v>
      </c>
      <c r="O90" s="99">
        <v>0.49750000000000005</v>
      </c>
      <c r="P90" s="99">
        <v>1.6625000000000001</v>
      </c>
      <c r="Q90" s="99">
        <v>3.1675000000000004</v>
      </c>
      <c r="R90" s="99">
        <v>3.35</v>
      </c>
      <c r="S90" s="99">
        <v>4.28</v>
      </c>
      <c r="T90" s="99">
        <v>2.4624999999999999</v>
      </c>
      <c r="U90" s="99">
        <v>3.7350000000000003</v>
      </c>
      <c r="V90" s="99">
        <v>1.1375</v>
      </c>
      <c r="W90" s="99">
        <v>1.8274999999999999</v>
      </c>
      <c r="X90" s="99">
        <v>1.7175</v>
      </c>
      <c r="Y90" s="99">
        <v>16.032499999999999</v>
      </c>
      <c r="Z90" s="99">
        <v>4.12</v>
      </c>
      <c r="AA90" s="99">
        <v>2.6274999999999999</v>
      </c>
      <c r="AB90" s="99">
        <v>1.1900000000000002</v>
      </c>
      <c r="AC90" s="99">
        <v>3.0149999999999997</v>
      </c>
      <c r="AD90" s="99">
        <v>1.9375</v>
      </c>
      <c r="AE90" s="92">
        <v>1062.4575</v>
      </c>
      <c r="AF90" s="92">
        <v>272456.75</v>
      </c>
      <c r="AG90" s="100">
        <v>3.4540624999999925</v>
      </c>
      <c r="AH90" s="92">
        <v>912.22798180380994</v>
      </c>
      <c r="AI90" s="99" t="s">
        <v>869</v>
      </c>
      <c r="AJ90" s="99">
        <v>105.31197337423647</v>
      </c>
      <c r="AK90" s="99">
        <v>56.171275075558995</v>
      </c>
      <c r="AL90" s="99">
        <v>161.48324844979547</v>
      </c>
      <c r="AM90" s="99">
        <v>187.89</v>
      </c>
      <c r="AN90" s="99">
        <v>44.707499999999996</v>
      </c>
      <c r="AO90" s="101">
        <v>2.7990000000000004</v>
      </c>
      <c r="AP90" s="99">
        <v>142.25</v>
      </c>
      <c r="AQ90" s="99">
        <v>112.5475</v>
      </c>
      <c r="AR90" s="99">
        <v>130.54250000000002</v>
      </c>
      <c r="AS90" s="99">
        <v>9.1574999999999989</v>
      </c>
      <c r="AT90" s="99">
        <v>495.78</v>
      </c>
      <c r="AU90" s="99">
        <v>4.0024999999999995</v>
      </c>
      <c r="AV90" s="99">
        <v>11.445</v>
      </c>
      <c r="AW90" s="99">
        <v>3.8649999999999998</v>
      </c>
      <c r="AX90" s="99">
        <v>16.21</v>
      </c>
      <c r="AY90" s="99">
        <v>33.307500000000005</v>
      </c>
      <c r="AZ90" s="99">
        <v>2.0124999999999997</v>
      </c>
      <c r="BA90" s="99">
        <v>0.92999999999999994</v>
      </c>
      <c r="BB90" s="99">
        <v>14.61</v>
      </c>
      <c r="BC90" s="99">
        <v>36.022500000000001</v>
      </c>
      <c r="BD90" s="99">
        <v>31.172499999999999</v>
      </c>
      <c r="BE90" s="99">
        <v>36.962499999999999</v>
      </c>
      <c r="BF90" s="99">
        <v>89.625</v>
      </c>
      <c r="BG90" s="99">
        <v>11.579166666666667</v>
      </c>
      <c r="BH90" s="99">
        <v>10.9125</v>
      </c>
      <c r="BI90" s="99">
        <v>15.23</v>
      </c>
      <c r="BJ90" s="99">
        <v>2.3149999999999999</v>
      </c>
      <c r="BK90" s="99">
        <v>69.747500000000002</v>
      </c>
      <c r="BL90" s="99">
        <v>9.3524999999999991</v>
      </c>
      <c r="BM90" s="99">
        <v>8.6575000000000006</v>
      </c>
    </row>
    <row r="91" spans="1:65" x14ac:dyDescent="0.2">
      <c r="A91" s="13">
        <v>1821780340</v>
      </c>
      <c r="B91" s="14" t="s">
        <v>339</v>
      </c>
      <c r="C91" s="14" t="s">
        <v>344</v>
      </c>
      <c r="D91" s="14" t="s">
        <v>345</v>
      </c>
      <c r="E91" s="99">
        <v>13.384999999999998</v>
      </c>
      <c r="F91" s="99">
        <v>4.2949999999999999</v>
      </c>
      <c r="G91" s="99">
        <v>4.0674999999999999</v>
      </c>
      <c r="H91" s="99">
        <v>1.2275</v>
      </c>
      <c r="I91" s="99">
        <v>0.98</v>
      </c>
      <c r="J91" s="99">
        <v>1.5199999999999998</v>
      </c>
      <c r="K91" s="99">
        <v>1.2025000000000001</v>
      </c>
      <c r="L91" s="99">
        <v>0.99250000000000005</v>
      </c>
      <c r="M91" s="99">
        <v>3.5525000000000002</v>
      </c>
      <c r="N91" s="99">
        <v>3.4250000000000003</v>
      </c>
      <c r="O91" s="99">
        <v>0.52500000000000002</v>
      </c>
      <c r="P91" s="99">
        <v>1.6225000000000001</v>
      </c>
      <c r="Q91" s="99">
        <v>3.2549999999999999</v>
      </c>
      <c r="R91" s="99">
        <v>3.62</v>
      </c>
      <c r="S91" s="99">
        <v>3.9800000000000004</v>
      </c>
      <c r="T91" s="99">
        <v>2.1274999999999999</v>
      </c>
      <c r="U91" s="99">
        <v>3.6974999999999998</v>
      </c>
      <c r="V91" s="99">
        <v>1.2050000000000001</v>
      </c>
      <c r="W91" s="99">
        <v>1.855</v>
      </c>
      <c r="X91" s="99">
        <v>1.7149999999999999</v>
      </c>
      <c r="Y91" s="99">
        <v>15.807499999999997</v>
      </c>
      <c r="Z91" s="99">
        <v>4.5900000000000007</v>
      </c>
      <c r="AA91" s="99">
        <v>2.6074999999999999</v>
      </c>
      <c r="AB91" s="99">
        <v>0.9325</v>
      </c>
      <c r="AC91" s="99">
        <v>3.04</v>
      </c>
      <c r="AD91" s="99">
        <v>1.8925000000000001</v>
      </c>
      <c r="AE91" s="92">
        <v>813.89499999999998</v>
      </c>
      <c r="AF91" s="92">
        <v>325172.25</v>
      </c>
      <c r="AG91" s="100">
        <v>3.044687500000038</v>
      </c>
      <c r="AH91" s="92">
        <v>1034.7050254559731</v>
      </c>
      <c r="AI91" s="99" t="s">
        <v>869</v>
      </c>
      <c r="AJ91" s="99">
        <v>120.73900365625001</v>
      </c>
      <c r="AK91" s="99">
        <v>93.212549452450176</v>
      </c>
      <c r="AL91" s="99">
        <v>213.95155310870018</v>
      </c>
      <c r="AM91" s="99">
        <v>187.89</v>
      </c>
      <c r="AN91" s="99">
        <v>49.6</v>
      </c>
      <c r="AO91" s="101">
        <v>2.7117499999999999</v>
      </c>
      <c r="AP91" s="99">
        <v>100.1075</v>
      </c>
      <c r="AQ91" s="99">
        <v>95.472499999999997</v>
      </c>
      <c r="AR91" s="99">
        <v>94.185000000000002</v>
      </c>
      <c r="AS91" s="99">
        <v>10.237500000000001</v>
      </c>
      <c r="AT91" s="99">
        <v>473.98750000000007</v>
      </c>
      <c r="AU91" s="99">
        <v>4.8950000000000005</v>
      </c>
      <c r="AV91" s="99">
        <v>9.2349999999999994</v>
      </c>
      <c r="AW91" s="99">
        <v>4.0325000000000006</v>
      </c>
      <c r="AX91" s="99">
        <v>23.824999999999999</v>
      </c>
      <c r="AY91" s="99">
        <v>30.842500000000001</v>
      </c>
      <c r="AZ91" s="99">
        <v>3.0375000000000001</v>
      </c>
      <c r="BA91" s="99">
        <v>0.91500000000000004</v>
      </c>
      <c r="BB91" s="99">
        <v>16.414999999999999</v>
      </c>
      <c r="BC91" s="99">
        <v>22.954999999999998</v>
      </c>
      <c r="BD91" s="99">
        <v>20.69</v>
      </c>
      <c r="BE91" s="99">
        <v>29.380000000000003</v>
      </c>
      <c r="BF91" s="99">
        <v>90.142500000000013</v>
      </c>
      <c r="BG91" s="99">
        <v>6.9116666666666671</v>
      </c>
      <c r="BH91" s="99">
        <v>9.8524999999999991</v>
      </c>
      <c r="BI91" s="99">
        <v>12.625</v>
      </c>
      <c r="BJ91" s="99">
        <v>2.2749999999999999</v>
      </c>
      <c r="BK91" s="99">
        <v>57.984999999999999</v>
      </c>
      <c r="BL91" s="99">
        <v>8.5075000000000003</v>
      </c>
      <c r="BM91" s="99">
        <v>9.0824999999999996</v>
      </c>
    </row>
    <row r="92" spans="1:65" x14ac:dyDescent="0.2">
      <c r="A92" s="13">
        <v>1823060400</v>
      </c>
      <c r="B92" s="14" t="s">
        <v>339</v>
      </c>
      <c r="C92" s="14" t="s">
        <v>346</v>
      </c>
      <c r="D92" s="14" t="s">
        <v>347</v>
      </c>
      <c r="E92" s="99">
        <v>12.9</v>
      </c>
      <c r="F92" s="99">
        <v>4.3825000000000003</v>
      </c>
      <c r="G92" s="99">
        <v>4.05</v>
      </c>
      <c r="H92" s="99">
        <v>1.0275000000000001</v>
      </c>
      <c r="I92" s="99">
        <v>0.92</v>
      </c>
      <c r="J92" s="99">
        <v>1.855</v>
      </c>
      <c r="K92" s="99">
        <v>1.02</v>
      </c>
      <c r="L92" s="99">
        <v>0.92500000000000004</v>
      </c>
      <c r="M92" s="99">
        <v>3.6900000000000004</v>
      </c>
      <c r="N92" s="99">
        <v>2.8499999999999996</v>
      </c>
      <c r="O92" s="99">
        <v>0.51</v>
      </c>
      <c r="P92" s="99">
        <v>1.56</v>
      </c>
      <c r="Q92" s="99">
        <v>3.1725000000000003</v>
      </c>
      <c r="R92" s="99">
        <v>3.3</v>
      </c>
      <c r="S92" s="99">
        <v>3.7975000000000003</v>
      </c>
      <c r="T92" s="99">
        <v>2.1725000000000003</v>
      </c>
      <c r="U92" s="99">
        <v>4.2850000000000001</v>
      </c>
      <c r="V92" s="99">
        <v>1.175</v>
      </c>
      <c r="W92" s="99">
        <v>1.8025</v>
      </c>
      <c r="X92" s="99">
        <v>1.6425000000000001</v>
      </c>
      <c r="Y92" s="99">
        <v>16.637499999999999</v>
      </c>
      <c r="Z92" s="99">
        <v>4.7349999999999994</v>
      </c>
      <c r="AA92" s="99">
        <v>2.3449999999999998</v>
      </c>
      <c r="AB92" s="99">
        <v>1.0750000000000002</v>
      </c>
      <c r="AC92" s="99">
        <v>3.0100000000000002</v>
      </c>
      <c r="AD92" s="99">
        <v>1.7649999999999999</v>
      </c>
      <c r="AE92" s="92">
        <v>922.85249999999996</v>
      </c>
      <c r="AF92" s="92">
        <v>244317.25</v>
      </c>
      <c r="AG92" s="100">
        <v>3.212596153846234</v>
      </c>
      <c r="AH92" s="92">
        <v>794.87136234909133</v>
      </c>
      <c r="AI92" s="99" t="s">
        <v>869</v>
      </c>
      <c r="AJ92" s="99">
        <v>99.961909940535875</v>
      </c>
      <c r="AK92" s="99">
        <v>53.587285775765537</v>
      </c>
      <c r="AL92" s="99">
        <v>153.54919571630143</v>
      </c>
      <c r="AM92" s="99">
        <v>187.89</v>
      </c>
      <c r="AN92" s="99">
        <v>61.835000000000001</v>
      </c>
      <c r="AO92" s="101">
        <v>2.7774999999999999</v>
      </c>
      <c r="AP92" s="99">
        <v>92.582499999999996</v>
      </c>
      <c r="AQ92" s="99">
        <v>134.20750000000001</v>
      </c>
      <c r="AR92" s="99">
        <v>96</v>
      </c>
      <c r="AS92" s="99">
        <v>8.7625000000000011</v>
      </c>
      <c r="AT92" s="99">
        <v>511.87749999999994</v>
      </c>
      <c r="AU92" s="99">
        <v>4.2649999999999997</v>
      </c>
      <c r="AV92" s="99">
        <v>10.4275</v>
      </c>
      <c r="AW92" s="99">
        <v>4.29</v>
      </c>
      <c r="AX92" s="99">
        <v>23.414999999999999</v>
      </c>
      <c r="AY92" s="99">
        <v>34.164999999999999</v>
      </c>
      <c r="AZ92" s="99">
        <v>1.79</v>
      </c>
      <c r="BA92" s="99">
        <v>0.94250000000000012</v>
      </c>
      <c r="BB92" s="99">
        <v>12.9475</v>
      </c>
      <c r="BC92" s="99">
        <v>36.995000000000005</v>
      </c>
      <c r="BD92" s="99">
        <v>29.21</v>
      </c>
      <c r="BE92" s="99">
        <v>34.224999999999994</v>
      </c>
      <c r="BF92" s="99">
        <v>79.497500000000002</v>
      </c>
      <c r="BG92" s="99">
        <v>21.384375000000002</v>
      </c>
      <c r="BH92" s="99">
        <v>10.987500000000001</v>
      </c>
      <c r="BI92" s="99">
        <v>16.75</v>
      </c>
      <c r="BJ92" s="99">
        <v>2.4525000000000001</v>
      </c>
      <c r="BK92" s="99">
        <v>47.21</v>
      </c>
      <c r="BL92" s="99">
        <v>9.09</v>
      </c>
      <c r="BM92" s="99">
        <v>9.1550000000000011</v>
      </c>
    </row>
    <row r="93" spans="1:65" x14ac:dyDescent="0.2">
      <c r="A93" s="13">
        <v>1826900550</v>
      </c>
      <c r="B93" s="14" t="s">
        <v>339</v>
      </c>
      <c r="C93" s="14" t="s">
        <v>348</v>
      </c>
      <c r="D93" s="14" t="s">
        <v>349</v>
      </c>
      <c r="E93" s="99">
        <v>13.607500000000002</v>
      </c>
      <c r="F93" s="99">
        <v>4.4800000000000004</v>
      </c>
      <c r="G93" s="99">
        <v>4.2774999999999999</v>
      </c>
      <c r="H93" s="99">
        <v>1.4325000000000001</v>
      </c>
      <c r="I93" s="99">
        <v>1.0024999999999999</v>
      </c>
      <c r="J93" s="99">
        <v>1.8150000000000002</v>
      </c>
      <c r="K93" s="99">
        <v>1.3525</v>
      </c>
      <c r="L93" s="99">
        <v>1.02</v>
      </c>
      <c r="M93" s="99">
        <v>3.8125</v>
      </c>
      <c r="N93" s="99">
        <v>2.9824999999999999</v>
      </c>
      <c r="O93" s="99">
        <v>0.53500000000000003</v>
      </c>
      <c r="P93" s="99">
        <v>1.6400000000000001</v>
      </c>
      <c r="Q93" s="99">
        <v>3.72</v>
      </c>
      <c r="R93" s="99">
        <v>3.4325000000000001</v>
      </c>
      <c r="S93" s="99">
        <v>4.1325000000000003</v>
      </c>
      <c r="T93" s="99">
        <v>2.1724999999999999</v>
      </c>
      <c r="U93" s="99">
        <v>4.1225000000000005</v>
      </c>
      <c r="V93" s="99">
        <v>1.19</v>
      </c>
      <c r="W93" s="99">
        <v>1.88</v>
      </c>
      <c r="X93" s="99">
        <v>1.7025000000000001</v>
      </c>
      <c r="Y93" s="99">
        <v>15.32</v>
      </c>
      <c r="Z93" s="99">
        <v>4.6274999999999995</v>
      </c>
      <c r="AA93" s="99">
        <v>2.3149999999999999</v>
      </c>
      <c r="AB93" s="99">
        <v>1.0625</v>
      </c>
      <c r="AC93" s="99">
        <v>3.085</v>
      </c>
      <c r="AD93" s="99">
        <v>1.8399999999999999</v>
      </c>
      <c r="AE93" s="92">
        <v>1151.3074999999999</v>
      </c>
      <c r="AF93" s="92">
        <v>302945.75</v>
      </c>
      <c r="AG93" s="100">
        <v>3.1625000000002887</v>
      </c>
      <c r="AH93" s="92">
        <v>978.99070776891824</v>
      </c>
      <c r="AI93" s="99" t="s">
        <v>869</v>
      </c>
      <c r="AJ93" s="99">
        <v>109.38657140861631</v>
      </c>
      <c r="AK93" s="99">
        <v>74.660419436584533</v>
      </c>
      <c r="AL93" s="99">
        <v>184.04699084520084</v>
      </c>
      <c r="AM93" s="99">
        <v>187.89</v>
      </c>
      <c r="AN93" s="99">
        <v>44.172499999999999</v>
      </c>
      <c r="AO93" s="101">
        <v>2.7225000000000001</v>
      </c>
      <c r="AP93" s="99">
        <v>67.150000000000006</v>
      </c>
      <c r="AQ93" s="99">
        <v>92.827500000000001</v>
      </c>
      <c r="AR93" s="99">
        <v>91.875</v>
      </c>
      <c r="AS93" s="99">
        <v>9.14</v>
      </c>
      <c r="AT93" s="99">
        <v>478.54500000000002</v>
      </c>
      <c r="AU93" s="99">
        <v>4.2949999999999999</v>
      </c>
      <c r="AV93" s="99">
        <v>10.74</v>
      </c>
      <c r="AW93" s="99">
        <v>4.07</v>
      </c>
      <c r="AX93" s="99">
        <v>17.95</v>
      </c>
      <c r="AY93" s="99">
        <v>38.025000000000006</v>
      </c>
      <c r="AZ93" s="99">
        <v>2.09</v>
      </c>
      <c r="BA93" s="99">
        <v>1.0325</v>
      </c>
      <c r="BB93" s="99">
        <v>12.985000000000001</v>
      </c>
      <c r="BC93" s="99">
        <v>38.922499999999999</v>
      </c>
      <c r="BD93" s="99">
        <v>24.737499999999997</v>
      </c>
      <c r="BE93" s="99">
        <v>34.142500000000005</v>
      </c>
      <c r="BF93" s="99">
        <v>65.305000000000007</v>
      </c>
      <c r="BG93" s="99">
        <v>12.74</v>
      </c>
      <c r="BH93" s="99">
        <v>10.5375</v>
      </c>
      <c r="BI93" s="99">
        <v>17.850000000000001</v>
      </c>
      <c r="BJ93" s="99">
        <v>2.98</v>
      </c>
      <c r="BK93" s="99">
        <v>56.397500000000001</v>
      </c>
      <c r="BL93" s="99">
        <v>9.0150000000000006</v>
      </c>
      <c r="BM93" s="99">
        <v>3.665</v>
      </c>
    </row>
    <row r="94" spans="1:65" x14ac:dyDescent="0.2">
      <c r="A94" s="13">
        <v>1829020100</v>
      </c>
      <c r="B94" s="14" t="s">
        <v>339</v>
      </c>
      <c r="C94" s="14" t="s">
        <v>350</v>
      </c>
      <c r="D94" s="14" t="s">
        <v>351</v>
      </c>
      <c r="E94" s="99">
        <v>13.762500000000001</v>
      </c>
      <c r="F94" s="99">
        <v>4.51</v>
      </c>
      <c r="G94" s="99">
        <v>4.0199999999999996</v>
      </c>
      <c r="H94" s="99">
        <v>1.3350000000000002</v>
      </c>
      <c r="I94" s="99">
        <v>0.93</v>
      </c>
      <c r="J94" s="99">
        <v>1.4325000000000001</v>
      </c>
      <c r="K94" s="99">
        <v>1.1000000000000001</v>
      </c>
      <c r="L94" s="99">
        <v>0.9425</v>
      </c>
      <c r="M94" s="99">
        <v>3.7725</v>
      </c>
      <c r="N94" s="99">
        <v>2.9</v>
      </c>
      <c r="O94" s="99">
        <v>0.51500000000000001</v>
      </c>
      <c r="P94" s="99">
        <v>1.5249999999999999</v>
      </c>
      <c r="Q94" s="99">
        <v>3.33</v>
      </c>
      <c r="R94" s="99">
        <v>3.7225000000000001</v>
      </c>
      <c r="S94" s="99">
        <v>4.0075000000000003</v>
      </c>
      <c r="T94" s="99">
        <v>2.77</v>
      </c>
      <c r="U94" s="99">
        <v>4.165</v>
      </c>
      <c r="V94" s="99">
        <v>1.1300000000000001</v>
      </c>
      <c r="W94" s="99">
        <v>1.8125</v>
      </c>
      <c r="X94" s="99">
        <v>1.5425</v>
      </c>
      <c r="Y94" s="99">
        <v>14.927499999999998</v>
      </c>
      <c r="Z94" s="99">
        <v>4.7975000000000003</v>
      </c>
      <c r="AA94" s="99">
        <v>2.2875000000000001</v>
      </c>
      <c r="AB94" s="99">
        <v>1.0375000000000001</v>
      </c>
      <c r="AC94" s="99">
        <v>3.02</v>
      </c>
      <c r="AD94" s="99">
        <v>1.8399999999999999</v>
      </c>
      <c r="AE94" s="92">
        <v>742.27</v>
      </c>
      <c r="AF94" s="92">
        <v>299743.75</v>
      </c>
      <c r="AG94" s="100">
        <v>3.2578125000002034</v>
      </c>
      <c r="AH94" s="92">
        <v>981.38786471696926</v>
      </c>
      <c r="AI94" s="99" t="s">
        <v>869</v>
      </c>
      <c r="AJ94" s="99">
        <v>92.429303833958329</v>
      </c>
      <c r="AK94" s="99">
        <v>82.741640402760964</v>
      </c>
      <c r="AL94" s="99">
        <v>175.17094423671929</v>
      </c>
      <c r="AM94" s="99">
        <v>187.89</v>
      </c>
      <c r="AN94" s="99">
        <v>38.31</v>
      </c>
      <c r="AO94" s="101">
        <v>2.8445</v>
      </c>
      <c r="AP94" s="99">
        <v>134.66749999999999</v>
      </c>
      <c r="AQ94" s="99">
        <v>117.9575</v>
      </c>
      <c r="AR94" s="99">
        <v>98.002499999999998</v>
      </c>
      <c r="AS94" s="99">
        <v>8.8375000000000004</v>
      </c>
      <c r="AT94" s="99">
        <v>501.64749999999992</v>
      </c>
      <c r="AU94" s="99">
        <v>4.3324999999999996</v>
      </c>
      <c r="AV94" s="99">
        <v>10.7925</v>
      </c>
      <c r="AW94" s="99">
        <v>4.24</v>
      </c>
      <c r="AX94" s="99">
        <v>20.217499999999998</v>
      </c>
      <c r="AY94" s="99">
        <v>28.392499999999998</v>
      </c>
      <c r="AZ94" s="99">
        <v>2.4700000000000002</v>
      </c>
      <c r="BA94" s="99">
        <v>0.95250000000000001</v>
      </c>
      <c r="BB94" s="99">
        <v>13</v>
      </c>
      <c r="BC94" s="99">
        <v>29.404999999999998</v>
      </c>
      <c r="BD94" s="99">
        <v>18.4575</v>
      </c>
      <c r="BE94" s="99">
        <v>25.6525</v>
      </c>
      <c r="BF94" s="99">
        <v>51.582499999999996</v>
      </c>
      <c r="BG94" s="99">
        <v>20.364999999999998</v>
      </c>
      <c r="BH94" s="99">
        <v>6.3650000000000002</v>
      </c>
      <c r="BI94" s="99">
        <v>12.5</v>
      </c>
      <c r="BJ94" s="99">
        <v>2.2949999999999999</v>
      </c>
      <c r="BK94" s="99">
        <v>55.722499999999997</v>
      </c>
      <c r="BL94" s="99">
        <v>8.8400000000000016</v>
      </c>
      <c r="BM94" s="99">
        <v>8.2725000000000009</v>
      </c>
    </row>
    <row r="95" spans="1:65" x14ac:dyDescent="0.2">
      <c r="A95" s="13">
        <v>1829200720</v>
      </c>
      <c r="B95" s="14" t="s">
        <v>339</v>
      </c>
      <c r="C95" s="14" t="s">
        <v>352</v>
      </c>
      <c r="D95" s="14" t="s">
        <v>353</v>
      </c>
      <c r="E95" s="99">
        <v>11.441290811920467</v>
      </c>
      <c r="F95" s="99">
        <v>5.1398277233014413</v>
      </c>
      <c r="G95" s="99">
        <v>4.0322274278024448</v>
      </c>
      <c r="H95" s="99">
        <v>1.0895299588084402</v>
      </c>
      <c r="I95" s="99">
        <v>0.94133018108301125</v>
      </c>
      <c r="J95" s="99">
        <v>2.0896412442474852</v>
      </c>
      <c r="K95" s="99">
        <v>1.8954785905714111</v>
      </c>
      <c r="L95" s="99">
        <v>0.97199108485595009</v>
      </c>
      <c r="M95" s="99">
        <v>3.5183106708007612</v>
      </c>
      <c r="N95" s="99">
        <v>3.8521720393578245</v>
      </c>
      <c r="O95" s="99">
        <v>0.55400109998492353</v>
      </c>
      <c r="P95" s="99">
        <v>1.4609437006420645</v>
      </c>
      <c r="Q95" s="99">
        <v>2.9843535203554579</v>
      </c>
      <c r="R95" s="99">
        <v>3.7019861607549269</v>
      </c>
      <c r="S95" s="99">
        <v>4.4538858637895444</v>
      </c>
      <c r="T95" s="99">
        <v>2.7644397059147447</v>
      </c>
      <c r="U95" s="99">
        <v>4.1896200515238355</v>
      </c>
      <c r="V95" s="99">
        <v>1.2034683976311915</v>
      </c>
      <c r="W95" s="99">
        <v>1.5919140700981331</v>
      </c>
      <c r="X95" s="99">
        <v>1.5439593804083138</v>
      </c>
      <c r="Y95" s="99">
        <v>15.865789758318256</v>
      </c>
      <c r="Z95" s="99">
        <v>5.2815158484929201</v>
      </c>
      <c r="AA95" s="99">
        <v>2.603711369115016</v>
      </c>
      <c r="AB95" s="99">
        <v>1.1770023617946959</v>
      </c>
      <c r="AC95" s="99">
        <v>2.8934385873010302</v>
      </c>
      <c r="AD95" s="99">
        <v>1.7870036918467684</v>
      </c>
      <c r="AE95" s="92">
        <v>869.55126547115617</v>
      </c>
      <c r="AF95" s="92">
        <v>297047.50839829742</v>
      </c>
      <c r="AG95" s="100">
        <v>3.4795595379014603</v>
      </c>
      <c r="AH95" s="92">
        <v>996.84625363721011</v>
      </c>
      <c r="AI95" s="99" t="s">
        <v>869</v>
      </c>
      <c r="AJ95" s="99">
        <v>95.156046113738356</v>
      </c>
      <c r="AK95" s="99">
        <v>71.077919730484197</v>
      </c>
      <c r="AL95" s="99">
        <v>166.23396584422255</v>
      </c>
      <c r="AM95" s="99">
        <v>187.5144187509984</v>
      </c>
      <c r="AN95" s="99">
        <v>58.002887382755347</v>
      </c>
      <c r="AO95" s="101">
        <v>2.8224396120685018</v>
      </c>
      <c r="AP95" s="99">
        <v>102.39177178345444</v>
      </c>
      <c r="AQ95" s="99">
        <v>90.686744174848755</v>
      </c>
      <c r="AR95" s="99">
        <v>90.387994946025046</v>
      </c>
      <c r="AS95" s="99">
        <v>9.6630293012223749</v>
      </c>
      <c r="AT95" s="99">
        <v>500.00742927457486</v>
      </c>
      <c r="AU95" s="99">
        <v>3.9641273037941502</v>
      </c>
      <c r="AV95" s="99">
        <v>10.638314308874238</v>
      </c>
      <c r="AW95" s="99">
        <v>4.7523337620961064</v>
      </c>
      <c r="AX95" s="99">
        <v>18.34916837255038</v>
      </c>
      <c r="AY95" s="99">
        <v>34.878585670367762</v>
      </c>
      <c r="AZ95" s="99">
        <v>2.6516714289367447</v>
      </c>
      <c r="BA95" s="99">
        <v>0.98498408647429125</v>
      </c>
      <c r="BB95" s="99">
        <v>15.291474728543918</v>
      </c>
      <c r="BC95" s="99">
        <v>35.453635649440123</v>
      </c>
      <c r="BD95" s="99">
        <v>31.467017148313104</v>
      </c>
      <c r="BE95" s="99">
        <v>40.060646867035246</v>
      </c>
      <c r="BF95" s="99">
        <v>76.048812954408646</v>
      </c>
      <c r="BG95" s="99">
        <v>9.5931224235029262</v>
      </c>
      <c r="BH95" s="99">
        <v>9.675151902049361</v>
      </c>
      <c r="BI95" s="99">
        <v>15.694169018585677</v>
      </c>
      <c r="BJ95" s="99">
        <v>2.208380178068861</v>
      </c>
      <c r="BK95" s="99">
        <v>53.44335367794703</v>
      </c>
      <c r="BL95" s="99">
        <v>8.5682648429640373</v>
      </c>
      <c r="BM95" s="99">
        <v>9.9260969861618076</v>
      </c>
    </row>
    <row r="96" spans="1:65" x14ac:dyDescent="0.2">
      <c r="A96" s="13">
        <v>1839980840</v>
      </c>
      <c r="B96" s="14" t="s">
        <v>339</v>
      </c>
      <c r="C96" s="14" t="s">
        <v>354</v>
      </c>
      <c r="D96" s="14" t="s">
        <v>355</v>
      </c>
      <c r="E96" s="99">
        <v>13.085000000000001</v>
      </c>
      <c r="F96" s="99">
        <v>4.7424999999999997</v>
      </c>
      <c r="G96" s="99">
        <v>4.0425000000000004</v>
      </c>
      <c r="H96" s="99">
        <v>1.1625000000000001</v>
      </c>
      <c r="I96" s="99">
        <v>0.91249999999999998</v>
      </c>
      <c r="J96" s="99">
        <v>1.7149999999999999</v>
      </c>
      <c r="K96" s="99">
        <v>1.27</v>
      </c>
      <c r="L96" s="99">
        <v>0.92500000000000004</v>
      </c>
      <c r="M96" s="99">
        <v>3.5774999999999997</v>
      </c>
      <c r="N96" s="99">
        <v>2.7650000000000001</v>
      </c>
      <c r="O96" s="99">
        <v>0.45499999999999996</v>
      </c>
      <c r="P96" s="99">
        <v>1.5449999999999999</v>
      </c>
      <c r="Q96" s="99">
        <v>3.6025</v>
      </c>
      <c r="R96" s="99">
        <v>3.1825000000000001</v>
      </c>
      <c r="S96" s="99">
        <v>3.5024999999999999</v>
      </c>
      <c r="T96" s="99">
        <v>2.0125000000000002</v>
      </c>
      <c r="U96" s="99">
        <v>4</v>
      </c>
      <c r="V96" s="99">
        <v>1.1299999999999999</v>
      </c>
      <c r="W96" s="99">
        <v>1.7974999999999999</v>
      </c>
      <c r="X96" s="99">
        <v>1.63</v>
      </c>
      <c r="Y96" s="99">
        <v>15.8125</v>
      </c>
      <c r="Z96" s="99">
        <v>4.09</v>
      </c>
      <c r="AA96" s="99">
        <v>2.37</v>
      </c>
      <c r="AB96" s="99">
        <v>0.92749999999999999</v>
      </c>
      <c r="AC96" s="99">
        <v>2.8650000000000002</v>
      </c>
      <c r="AD96" s="99">
        <v>1.6025</v>
      </c>
      <c r="AE96" s="92">
        <v>666.73</v>
      </c>
      <c r="AF96" s="92">
        <v>303125</v>
      </c>
      <c r="AG96" s="100">
        <v>3.1198333333333945</v>
      </c>
      <c r="AH96" s="92">
        <v>975.40671131295824</v>
      </c>
      <c r="AI96" s="99" t="s">
        <v>869</v>
      </c>
      <c r="AJ96" s="99">
        <v>79.08263749999999</v>
      </c>
      <c r="AK96" s="99">
        <v>73.587454515850766</v>
      </c>
      <c r="AL96" s="99">
        <v>152.67009201585074</v>
      </c>
      <c r="AM96" s="99">
        <v>187.89</v>
      </c>
      <c r="AN96" s="99">
        <v>49.555</v>
      </c>
      <c r="AO96" s="101">
        <v>2.8204999999999996</v>
      </c>
      <c r="AP96" s="99">
        <v>53.75</v>
      </c>
      <c r="AQ96" s="99">
        <v>81.875</v>
      </c>
      <c r="AR96" s="99">
        <v>75.5</v>
      </c>
      <c r="AS96" s="99">
        <v>8.9350000000000005</v>
      </c>
      <c r="AT96" s="99">
        <v>502.255</v>
      </c>
      <c r="AU96" s="99">
        <v>3.7425000000000002</v>
      </c>
      <c r="AV96" s="99">
        <v>9.6775000000000002</v>
      </c>
      <c r="AW96" s="99">
        <v>4.1150000000000002</v>
      </c>
      <c r="AX96" s="99">
        <v>17.5</v>
      </c>
      <c r="AY96" s="99">
        <v>25</v>
      </c>
      <c r="AZ96" s="99">
        <v>2.0274999999999999</v>
      </c>
      <c r="BA96" s="99">
        <v>0.9375</v>
      </c>
      <c r="BB96" s="99">
        <v>13.969999999999999</v>
      </c>
      <c r="BC96" s="99">
        <v>29.55</v>
      </c>
      <c r="BD96" s="99">
        <v>27.715</v>
      </c>
      <c r="BE96" s="99">
        <v>29.88</v>
      </c>
      <c r="BF96" s="99">
        <v>59.582499999999996</v>
      </c>
      <c r="BG96" s="99">
        <v>9.99</v>
      </c>
      <c r="BH96" s="99">
        <v>6.3650000000000002</v>
      </c>
      <c r="BI96" s="99">
        <v>11</v>
      </c>
      <c r="BJ96" s="99">
        <v>2.3924999999999996</v>
      </c>
      <c r="BK96" s="99">
        <v>48.855000000000004</v>
      </c>
      <c r="BL96" s="99">
        <v>8.4750000000000014</v>
      </c>
      <c r="BM96" s="99">
        <v>7.8049999999999997</v>
      </c>
    </row>
    <row r="97" spans="1:65" x14ac:dyDescent="0.2">
      <c r="A97" s="13">
        <v>1843780870</v>
      </c>
      <c r="B97" s="14" t="s">
        <v>339</v>
      </c>
      <c r="C97" s="14" t="s">
        <v>356</v>
      </c>
      <c r="D97" s="14" t="s">
        <v>357</v>
      </c>
      <c r="E97" s="99">
        <v>12.64</v>
      </c>
      <c r="F97" s="99">
        <v>3.7199999999999998</v>
      </c>
      <c r="G97" s="99">
        <v>3.8124999999999996</v>
      </c>
      <c r="H97" s="99">
        <v>1.41</v>
      </c>
      <c r="I97" s="99">
        <v>1.0475000000000001</v>
      </c>
      <c r="J97" s="99">
        <v>1.5449999999999999</v>
      </c>
      <c r="K97" s="99">
        <v>1.4550000000000001</v>
      </c>
      <c r="L97" s="99">
        <v>0.92</v>
      </c>
      <c r="M97" s="99">
        <v>3.8125</v>
      </c>
      <c r="N97" s="99">
        <v>3.1124999999999998</v>
      </c>
      <c r="O97" s="99">
        <v>0.53</v>
      </c>
      <c r="P97" s="99">
        <v>1.5349999999999999</v>
      </c>
      <c r="Q97" s="99">
        <v>3.75</v>
      </c>
      <c r="R97" s="99">
        <v>3.6725000000000003</v>
      </c>
      <c r="S97" s="99">
        <v>4.43</v>
      </c>
      <c r="T97" s="99">
        <v>2.1999999999999997</v>
      </c>
      <c r="U97" s="99">
        <v>4.0075000000000003</v>
      </c>
      <c r="V97" s="99">
        <v>1.2025000000000001</v>
      </c>
      <c r="W97" s="99">
        <v>1.7825</v>
      </c>
      <c r="X97" s="99">
        <v>1.6524999999999999</v>
      </c>
      <c r="Y97" s="99">
        <v>16.145</v>
      </c>
      <c r="Z97" s="99">
        <v>3.16</v>
      </c>
      <c r="AA97" s="99">
        <v>2.335</v>
      </c>
      <c r="AB97" s="99">
        <v>1.085</v>
      </c>
      <c r="AC97" s="99">
        <v>2.46</v>
      </c>
      <c r="AD97" s="99">
        <v>1.79</v>
      </c>
      <c r="AE97" s="92">
        <v>977.375</v>
      </c>
      <c r="AF97" s="92">
        <v>358308.5</v>
      </c>
      <c r="AG97" s="100">
        <v>3.2588541666667501</v>
      </c>
      <c r="AH97" s="92">
        <v>1171.4205502676173</v>
      </c>
      <c r="AI97" s="99" t="s">
        <v>869</v>
      </c>
      <c r="AJ97" s="99">
        <v>100.28267860928588</v>
      </c>
      <c r="AK97" s="99">
        <v>53.671275075558995</v>
      </c>
      <c r="AL97" s="99">
        <v>153.95395368484486</v>
      </c>
      <c r="AM97" s="99">
        <v>187.89</v>
      </c>
      <c r="AN97" s="99">
        <v>45.335000000000008</v>
      </c>
      <c r="AO97" s="101">
        <v>2.6509999999999998</v>
      </c>
      <c r="AP97" s="99">
        <v>109.27250000000001</v>
      </c>
      <c r="AQ97" s="99">
        <v>118.58</v>
      </c>
      <c r="AR97" s="99">
        <v>101.08500000000001</v>
      </c>
      <c r="AS97" s="99">
        <v>8.8350000000000009</v>
      </c>
      <c r="AT97" s="99">
        <v>415.26499999999999</v>
      </c>
      <c r="AU97" s="99">
        <v>4.2024999999999997</v>
      </c>
      <c r="AV97" s="99">
        <v>11.33</v>
      </c>
      <c r="AW97" s="99">
        <v>3.7675000000000001</v>
      </c>
      <c r="AX97" s="99">
        <v>19.375</v>
      </c>
      <c r="AY97" s="99">
        <v>38.582499999999996</v>
      </c>
      <c r="AZ97" s="99">
        <v>1.7925</v>
      </c>
      <c r="BA97" s="99">
        <v>0.91249999999999998</v>
      </c>
      <c r="BB97" s="99">
        <v>12.764999999999999</v>
      </c>
      <c r="BC97" s="99">
        <v>33.482500000000002</v>
      </c>
      <c r="BD97" s="99">
        <v>21.330000000000002</v>
      </c>
      <c r="BE97" s="99">
        <v>32.017499999999998</v>
      </c>
      <c r="BF97" s="99">
        <v>76.75</v>
      </c>
      <c r="BG97" s="99">
        <v>4.2366666666666664</v>
      </c>
      <c r="BH97" s="99">
        <v>10.3125</v>
      </c>
      <c r="BI97" s="99">
        <v>9.99</v>
      </c>
      <c r="BJ97" s="99">
        <v>1.95</v>
      </c>
      <c r="BK97" s="99">
        <v>62.457499999999996</v>
      </c>
      <c r="BL97" s="99">
        <v>8.7074999999999996</v>
      </c>
      <c r="BM97" s="99">
        <v>7.6974999999999998</v>
      </c>
    </row>
    <row r="98" spans="1:65" x14ac:dyDescent="0.2">
      <c r="A98" s="13">
        <v>1845460920</v>
      </c>
      <c r="B98" s="14" t="s">
        <v>339</v>
      </c>
      <c r="C98" s="14" t="s">
        <v>358</v>
      </c>
      <c r="D98" s="14" t="s">
        <v>359</v>
      </c>
      <c r="E98" s="99">
        <v>14.201049406914768</v>
      </c>
      <c r="F98" s="99">
        <v>4.644568231755426</v>
      </c>
      <c r="G98" s="99">
        <v>4.253064394364209</v>
      </c>
      <c r="H98" s="99">
        <v>0.97391864392003946</v>
      </c>
      <c r="I98" s="99">
        <v>0.94360760784401343</v>
      </c>
      <c r="J98" s="99">
        <v>1.7377200656095386</v>
      </c>
      <c r="K98" s="99">
        <v>1.5217680249649195</v>
      </c>
      <c r="L98" s="99">
        <v>0.97583197322440496</v>
      </c>
      <c r="M98" s="99">
        <v>3.4791287910669699</v>
      </c>
      <c r="N98" s="99">
        <v>3.1964329448818742</v>
      </c>
      <c r="O98" s="99">
        <v>0.54811730086962096</v>
      </c>
      <c r="P98" s="99">
        <v>1.6602445196148923</v>
      </c>
      <c r="Q98" s="99">
        <v>2.7603256343781921</v>
      </c>
      <c r="R98" s="99">
        <v>3.5224799275693752</v>
      </c>
      <c r="S98" s="99">
        <v>4.9169531517846554</v>
      </c>
      <c r="T98" s="99">
        <v>2.7053987372140202</v>
      </c>
      <c r="U98" s="99">
        <v>3.6624887319963118</v>
      </c>
      <c r="V98" s="99">
        <v>1.1797594907419244</v>
      </c>
      <c r="W98" s="99">
        <v>1.807196950993051</v>
      </c>
      <c r="X98" s="99">
        <v>1.5859908553442648</v>
      </c>
      <c r="Y98" s="99">
        <v>15.129911100913246</v>
      </c>
      <c r="Z98" s="99">
        <v>4.5958567529905521</v>
      </c>
      <c r="AA98" s="99">
        <v>2.8121957157096178</v>
      </c>
      <c r="AB98" s="99">
        <v>0.99654414081537523</v>
      </c>
      <c r="AC98" s="99">
        <v>2.4097509440322047</v>
      </c>
      <c r="AD98" s="99">
        <v>1.9786283516726408</v>
      </c>
      <c r="AE98" s="92">
        <v>895.68883365138413</v>
      </c>
      <c r="AF98" s="92">
        <v>344616.12614269141</v>
      </c>
      <c r="AG98" s="100">
        <v>3.1502811850013339</v>
      </c>
      <c r="AH98" s="92">
        <v>1111.0160004037477</v>
      </c>
      <c r="AI98" s="99" t="s">
        <v>869</v>
      </c>
      <c r="AJ98" s="99">
        <v>90.164980661302209</v>
      </c>
      <c r="AK98" s="99">
        <v>73.816009984135249</v>
      </c>
      <c r="AL98" s="99">
        <v>163.98099064543746</v>
      </c>
      <c r="AM98" s="99">
        <v>185.87989613369666</v>
      </c>
      <c r="AN98" s="99">
        <v>78.25488898700462</v>
      </c>
      <c r="AO98" s="101">
        <v>2.8286432396722363</v>
      </c>
      <c r="AP98" s="99">
        <v>93.278288108019368</v>
      </c>
      <c r="AQ98" s="99">
        <v>97.078183469681562</v>
      </c>
      <c r="AR98" s="99">
        <v>92.772767216619116</v>
      </c>
      <c r="AS98" s="99">
        <v>8.8915544112550648</v>
      </c>
      <c r="AT98" s="99">
        <v>421.76978946666418</v>
      </c>
      <c r="AU98" s="99">
        <v>3.8259639983125475</v>
      </c>
      <c r="AV98" s="99">
        <v>10.460985577194435</v>
      </c>
      <c r="AW98" s="99">
        <v>4.2960044957323227</v>
      </c>
      <c r="AX98" s="99">
        <v>19.673199047289664</v>
      </c>
      <c r="AY98" s="99">
        <v>28.817345835323529</v>
      </c>
      <c r="AZ98" s="99">
        <v>2.4780147008867739</v>
      </c>
      <c r="BA98" s="99">
        <v>0.96705081812460669</v>
      </c>
      <c r="BB98" s="99">
        <v>13.131349708521554</v>
      </c>
      <c r="BC98" s="99">
        <v>34.58863716173061</v>
      </c>
      <c r="BD98" s="99">
        <v>24.947549085119896</v>
      </c>
      <c r="BE98" s="99">
        <v>30.983188778907607</v>
      </c>
      <c r="BF98" s="99">
        <v>89.534331659986265</v>
      </c>
      <c r="BG98" s="99">
        <v>19.509548904441004</v>
      </c>
      <c r="BH98" s="99">
        <v>11.905651691022838</v>
      </c>
      <c r="BI98" s="99">
        <v>14.257833396706395</v>
      </c>
      <c r="BJ98" s="99">
        <v>2.2985172529282902</v>
      </c>
      <c r="BK98" s="99">
        <v>63.851121476552315</v>
      </c>
      <c r="BL98" s="99">
        <v>9.1110887274088856</v>
      </c>
      <c r="BM98" s="99">
        <v>11.657061074153525</v>
      </c>
    </row>
    <row r="99" spans="1:65" x14ac:dyDescent="0.2">
      <c r="A99" s="13">
        <v>1911180100</v>
      </c>
      <c r="B99" s="14" t="s">
        <v>360</v>
      </c>
      <c r="C99" s="14" t="s">
        <v>361</v>
      </c>
      <c r="D99" s="14" t="s">
        <v>362</v>
      </c>
      <c r="E99" s="99">
        <v>14.5075</v>
      </c>
      <c r="F99" s="99">
        <v>4.0425000000000004</v>
      </c>
      <c r="G99" s="99">
        <v>3.8</v>
      </c>
      <c r="H99" s="99">
        <v>2.5900000000000003</v>
      </c>
      <c r="I99" s="99">
        <v>0.98750000000000004</v>
      </c>
      <c r="J99" s="99">
        <v>2.25</v>
      </c>
      <c r="K99" s="99">
        <v>1.6324999999999998</v>
      </c>
      <c r="L99" s="99">
        <v>1.1375</v>
      </c>
      <c r="M99" s="99">
        <v>3.8250000000000002</v>
      </c>
      <c r="N99" s="99">
        <v>3.1324999999999998</v>
      </c>
      <c r="O99" s="99">
        <v>0.70000000000000007</v>
      </c>
      <c r="P99" s="99">
        <v>1.3800000000000001</v>
      </c>
      <c r="Q99" s="99">
        <v>3.2825000000000002</v>
      </c>
      <c r="R99" s="99">
        <v>3.7475000000000001</v>
      </c>
      <c r="S99" s="99">
        <v>4.5575000000000001</v>
      </c>
      <c r="T99" s="99">
        <v>2.2425000000000002</v>
      </c>
      <c r="U99" s="99">
        <v>3.5975000000000001</v>
      </c>
      <c r="V99" s="99">
        <v>1.1675</v>
      </c>
      <c r="W99" s="99">
        <v>1.8125</v>
      </c>
      <c r="X99" s="99">
        <v>1.8900000000000001</v>
      </c>
      <c r="Y99" s="99">
        <v>16.487499999999997</v>
      </c>
      <c r="Z99" s="99">
        <v>4.63</v>
      </c>
      <c r="AA99" s="99">
        <v>2.8425000000000002</v>
      </c>
      <c r="AB99" s="99">
        <v>1.4000000000000001</v>
      </c>
      <c r="AC99" s="99">
        <v>2.9049999999999998</v>
      </c>
      <c r="AD99" s="99">
        <v>2.1050000000000004</v>
      </c>
      <c r="AE99" s="92">
        <v>1006.4275</v>
      </c>
      <c r="AF99" s="92">
        <v>394015.25</v>
      </c>
      <c r="AG99" s="100">
        <v>2.9553750000000898</v>
      </c>
      <c r="AH99" s="92">
        <v>1239.1244798993171</v>
      </c>
      <c r="AI99" s="99" t="s">
        <v>869</v>
      </c>
      <c r="AJ99" s="99">
        <v>79.120588354339063</v>
      </c>
      <c r="AK99" s="99">
        <v>71.289655017398331</v>
      </c>
      <c r="AL99" s="99">
        <v>150.41024337173741</v>
      </c>
      <c r="AM99" s="99">
        <v>184.27140000000003</v>
      </c>
      <c r="AN99" s="99">
        <v>56.815000000000005</v>
      </c>
      <c r="AO99" s="101">
        <v>2.823</v>
      </c>
      <c r="AP99" s="99">
        <v>112.875</v>
      </c>
      <c r="AQ99" s="99">
        <v>128.875</v>
      </c>
      <c r="AR99" s="99">
        <v>89.325000000000003</v>
      </c>
      <c r="AS99" s="99">
        <v>8.6074999999999999</v>
      </c>
      <c r="AT99" s="99">
        <v>514.28249999999991</v>
      </c>
      <c r="AU99" s="99">
        <v>5.1074999999999999</v>
      </c>
      <c r="AV99" s="99">
        <v>9.94</v>
      </c>
      <c r="AW99" s="99">
        <v>4.4974999999999996</v>
      </c>
      <c r="AX99" s="99">
        <v>22.702500000000001</v>
      </c>
      <c r="AY99" s="99">
        <v>33.47</v>
      </c>
      <c r="AZ99" s="99">
        <v>2.6875</v>
      </c>
      <c r="BA99" s="99">
        <v>2.09</v>
      </c>
      <c r="BB99" s="99">
        <v>14.734999999999999</v>
      </c>
      <c r="BC99" s="99">
        <v>34.157499999999999</v>
      </c>
      <c r="BD99" s="99">
        <v>24.877499999999998</v>
      </c>
      <c r="BE99" s="99">
        <v>34.385000000000005</v>
      </c>
      <c r="BF99" s="99">
        <v>74.44250000000001</v>
      </c>
      <c r="BG99" s="99">
        <v>5.7468749999999993</v>
      </c>
      <c r="BH99" s="99">
        <v>8.5150000000000006</v>
      </c>
      <c r="BI99" s="99">
        <v>15.7925</v>
      </c>
      <c r="BJ99" s="99">
        <v>2.2750000000000004</v>
      </c>
      <c r="BK99" s="99">
        <v>41.5</v>
      </c>
      <c r="BL99" s="99">
        <v>9.0599999999999987</v>
      </c>
      <c r="BM99" s="99">
        <v>9.02</v>
      </c>
    </row>
    <row r="100" spans="1:65" x14ac:dyDescent="0.2">
      <c r="A100" s="13">
        <v>1915460177</v>
      </c>
      <c r="B100" s="14" t="s">
        <v>360</v>
      </c>
      <c r="C100" s="14" t="s">
        <v>363</v>
      </c>
      <c r="D100" s="14" t="s">
        <v>364</v>
      </c>
      <c r="E100" s="99">
        <v>14.38</v>
      </c>
      <c r="F100" s="99">
        <v>3.5975000000000001</v>
      </c>
      <c r="G100" s="99">
        <v>4.1950000000000003</v>
      </c>
      <c r="H100" s="99">
        <v>1.645</v>
      </c>
      <c r="I100" s="99">
        <v>0.91750000000000009</v>
      </c>
      <c r="J100" s="99">
        <v>2.1749999999999998</v>
      </c>
      <c r="K100" s="99">
        <v>1.3250000000000002</v>
      </c>
      <c r="L100" s="99">
        <v>0.95</v>
      </c>
      <c r="M100" s="99">
        <v>3.9649999999999999</v>
      </c>
      <c r="N100" s="99">
        <v>2.56</v>
      </c>
      <c r="O100" s="99">
        <v>0.495</v>
      </c>
      <c r="P100" s="99">
        <v>1.56</v>
      </c>
      <c r="Q100" s="99">
        <v>3.5750000000000002</v>
      </c>
      <c r="R100" s="99">
        <v>3.2349999999999999</v>
      </c>
      <c r="S100" s="99">
        <v>4.6099999999999994</v>
      </c>
      <c r="T100" s="99">
        <v>1.9350000000000001</v>
      </c>
      <c r="U100" s="99">
        <v>3.5750000000000002</v>
      </c>
      <c r="V100" s="99">
        <v>1.0225</v>
      </c>
      <c r="W100" s="99">
        <v>1.7625000000000002</v>
      </c>
      <c r="X100" s="99">
        <v>1.9849999999999999</v>
      </c>
      <c r="Y100" s="99">
        <v>15.3675</v>
      </c>
      <c r="Z100" s="99">
        <v>4.7300000000000004</v>
      </c>
      <c r="AA100" s="99">
        <v>3.1275000000000004</v>
      </c>
      <c r="AB100" s="99">
        <v>1.0325</v>
      </c>
      <c r="AC100" s="99">
        <v>2.65</v>
      </c>
      <c r="AD100" s="99">
        <v>2.11</v>
      </c>
      <c r="AE100" s="92">
        <v>714.375</v>
      </c>
      <c r="AF100" s="92">
        <v>261209</v>
      </c>
      <c r="AG100" s="100">
        <v>3.087916666666882</v>
      </c>
      <c r="AH100" s="92">
        <v>835.82736922706215</v>
      </c>
      <c r="AI100" s="99" t="s">
        <v>869</v>
      </c>
      <c r="AJ100" s="99">
        <v>136.42277150449451</v>
      </c>
      <c r="AK100" s="99">
        <v>70.22189006948166</v>
      </c>
      <c r="AL100" s="99">
        <v>206.64466157397618</v>
      </c>
      <c r="AM100" s="99">
        <v>184.27140000000003</v>
      </c>
      <c r="AN100" s="99">
        <v>45.375</v>
      </c>
      <c r="AO100" s="101">
        <v>2.6675</v>
      </c>
      <c r="AP100" s="99">
        <v>98.75</v>
      </c>
      <c r="AQ100" s="99">
        <v>114.1925</v>
      </c>
      <c r="AR100" s="99">
        <v>90.792500000000004</v>
      </c>
      <c r="AS100" s="99">
        <v>9.91</v>
      </c>
      <c r="AT100" s="99">
        <v>458.09750000000003</v>
      </c>
      <c r="AU100" s="99">
        <v>4.4824999999999999</v>
      </c>
      <c r="AV100" s="99">
        <v>10.8125</v>
      </c>
      <c r="AW100" s="99">
        <v>4.1150000000000002</v>
      </c>
      <c r="AX100" s="99">
        <v>15.335000000000001</v>
      </c>
      <c r="AY100" s="99">
        <v>26.625</v>
      </c>
      <c r="AZ100" s="99">
        <v>2.0225</v>
      </c>
      <c r="BA100" s="99">
        <v>1.2025000000000001</v>
      </c>
      <c r="BB100" s="99">
        <v>18.795000000000002</v>
      </c>
      <c r="BC100" s="99">
        <v>25.119999999999997</v>
      </c>
      <c r="BD100" s="99">
        <v>22.487499999999997</v>
      </c>
      <c r="BE100" s="99">
        <v>27.375</v>
      </c>
      <c r="BF100" s="99">
        <v>84</v>
      </c>
      <c r="BG100" s="99">
        <v>9.1408333333333331</v>
      </c>
      <c r="BH100" s="99">
        <v>8.75</v>
      </c>
      <c r="BI100" s="99">
        <v>11.25</v>
      </c>
      <c r="BJ100" s="99">
        <v>2.2249999999999996</v>
      </c>
      <c r="BK100" s="99">
        <v>60.855000000000004</v>
      </c>
      <c r="BL100" s="99">
        <v>9.2700000000000014</v>
      </c>
      <c r="BM100" s="99">
        <v>7.6150000000000002</v>
      </c>
    </row>
    <row r="101" spans="1:65" x14ac:dyDescent="0.2">
      <c r="A101" s="13">
        <v>1916300200</v>
      </c>
      <c r="B101" s="14" t="s">
        <v>360</v>
      </c>
      <c r="C101" s="14" t="s">
        <v>365</v>
      </c>
      <c r="D101" s="14" t="s">
        <v>366</v>
      </c>
      <c r="E101" s="99">
        <v>13.448552072033666</v>
      </c>
      <c r="F101" s="99">
        <v>4.063887134491214</v>
      </c>
      <c r="G101" s="99">
        <v>5.0464899453400278</v>
      </c>
      <c r="H101" s="99">
        <v>1.7061776387771634</v>
      </c>
      <c r="I101" s="99">
        <v>0.94133018108301125</v>
      </c>
      <c r="J101" s="99">
        <v>2.5016316778368175</v>
      </c>
      <c r="K101" s="99">
        <v>1.4170447407535827</v>
      </c>
      <c r="L101" s="99">
        <v>1.0094910848559502</v>
      </c>
      <c r="M101" s="99">
        <v>3.9952863720256864</v>
      </c>
      <c r="N101" s="99">
        <v>2.3361695596542131</v>
      </c>
      <c r="O101" s="99">
        <v>0.4266234509323022</v>
      </c>
      <c r="P101" s="99">
        <v>1.7106258899260365</v>
      </c>
      <c r="Q101" s="99">
        <v>3.3490674767514088</v>
      </c>
      <c r="R101" s="99">
        <v>3.3579325881144095</v>
      </c>
      <c r="S101" s="99">
        <v>4.9865136375645482</v>
      </c>
      <c r="T101" s="99">
        <v>2.0704786105352806</v>
      </c>
      <c r="U101" s="99">
        <v>3.458564078342969</v>
      </c>
      <c r="V101" s="99">
        <v>0.9899144319309896</v>
      </c>
      <c r="W101" s="99">
        <v>1.7749577168215895</v>
      </c>
      <c r="X101" s="99">
        <v>2.3588785264497498</v>
      </c>
      <c r="Y101" s="99">
        <v>15.069656765213297</v>
      </c>
      <c r="Z101" s="99">
        <v>4.8598057163576236</v>
      </c>
      <c r="AA101" s="99">
        <v>2.4794482687461201</v>
      </c>
      <c r="AB101" s="99">
        <v>1.1942746427119415</v>
      </c>
      <c r="AC101" s="99">
        <v>3.1092596501805678</v>
      </c>
      <c r="AD101" s="99">
        <v>2.4731110726551631</v>
      </c>
      <c r="AE101" s="92">
        <v>868.77421427383956</v>
      </c>
      <c r="AF101" s="92">
        <v>360036.44958618196</v>
      </c>
      <c r="AG101" s="100">
        <v>3.3404386972776052</v>
      </c>
      <c r="AH101" s="92">
        <v>1191.5829371773657</v>
      </c>
      <c r="AI101" s="99" t="s">
        <v>869</v>
      </c>
      <c r="AJ101" s="99">
        <v>137.52293654972843</v>
      </c>
      <c r="AK101" s="99">
        <v>50.299895262164384</v>
      </c>
      <c r="AL101" s="99">
        <v>187.8228318118928</v>
      </c>
      <c r="AM101" s="99">
        <v>184.05954455864531</v>
      </c>
      <c r="AN101" s="99">
        <v>51.767963708149779</v>
      </c>
      <c r="AO101" s="101">
        <v>2.8503548443215307</v>
      </c>
      <c r="AP101" s="99">
        <v>102.15250570910578</v>
      </c>
      <c r="AQ101" s="99">
        <v>128.49965559265013</v>
      </c>
      <c r="AR101" s="99">
        <v>113.46419904462212</v>
      </c>
      <c r="AS101" s="99">
        <v>10.356002381468715</v>
      </c>
      <c r="AT101" s="99">
        <v>510.18474790005916</v>
      </c>
      <c r="AU101" s="99">
        <v>5.3469906462084218</v>
      </c>
      <c r="AV101" s="99">
        <v>10.275814308874239</v>
      </c>
      <c r="AW101" s="99">
        <v>4.4468237978318861</v>
      </c>
      <c r="AX101" s="99">
        <v>27.337022909297453</v>
      </c>
      <c r="AY101" s="99">
        <v>38.66013482398013</v>
      </c>
      <c r="AZ101" s="99">
        <v>2.3072962297117598</v>
      </c>
      <c r="BA101" s="99">
        <v>1.188561100231565</v>
      </c>
      <c r="BB101" s="99">
        <v>13.587028481947641</v>
      </c>
      <c r="BC101" s="99">
        <v>27.751091897202226</v>
      </c>
      <c r="BD101" s="99">
        <v>21.777092511624517</v>
      </c>
      <c r="BE101" s="99">
        <v>28.773757702281777</v>
      </c>
      <c r="BF101" s="99">
        <v>85.455767900211342</v>
      </c>
      <c r="BG101" s="99">
        <v>11.338926050855113</v>
      </c>
      <c r="BH101" s="99">
        <v>10.319473806561838</v>
      </c>
      <c r="BI101" s="99">
        <v>15.782002822302813</v>
      </c>
      <c r="BJ101" s="99">
        <v>2.3426727093486974</v>
      </c>
      <c r="BK101" s="99">
        <v>59.517681494281362</v>
      </c>
      <c r="BL101" s="99">
        <v>9.4803199823611468</v>
      </c>
      <c r="BM101" s="99">
        <v>7.6585725164586584</v>
      </c>
    </row>
    <row r="102" spans="1:65" x14ac:dyDescent="0.2">
      <c r="A102" s="13">
        <v>1919340300</v>
      </c>
      <c r="B102" s="14" t="s">
        <v>360</v>
      </c>
      <c r="C102" s="14" t="s">
        <v>367</v>
      </c>
      <c r="D102" s="14" t="s">
        <v>368</v>
      </c>
      <c r="E102" s="99">
        <v>12.959999999999999</v>
      </c>
      <c r="F102" s="99">
        <v>3.8125000000000004</v>
      </c>
      <c r="G102" s="99">
        <v>4.9425000000000008</v>
      </c>
      <c r="H102" s="99">
        <v>1.7250000000000001</v>
      </c>
      <c r="I102" s="99">
        <v>1.1074999999999999</v>
      </c>
      <c r="J102" s="99">
        <v>2.6400000000000006</v>
      </c>
      <c r="K102" s="99">
        <v>1.62</v>
      </c>
      <c r="L102" s="99">
        <v>1.0475000000000001</v>
      </c>
      <c r="M102" s="99">
        <v>4.6024999999999991</v>
      </c>
      <c r="N102" s="99">
        <v>3.165</v>
      </c>
      <c r="O102" s="99">
        <v>0.54</v>
      </c>
      <c r="P102" s="99">
        <v>1.7074999999999998</v>
      </c>
      <c r="Q102" s="99">
        <v>4.1150000000000002</v>
      </c>
      <c r="R102" s="99">
        <v>3.5625</v>
      </c>
      <c r="S102" s="99">
        <v>4.8425000000000011</v>
      </c>
      <c r="T102" s="99">
        <v>2.4600000000000004</v>
      </c>
      <c r="U102" s="99">
        <v>4.2375000000000007</v>
      </c>
      <c r="V102" s="99">
        <v>1.3</v>
      </c>
      <c r="W102" s="99">
        <v>1.83</v>
      </c>
      <c r="X102" s="99">
        <v>2.1775000000000002</v>
      </c>
      <c r="Y102" s="99">
        <v>16.975000000000001</v>
      </c>
      <c r="Z102" s="99">
        <v>4.7725</v>
      </c>
      <c r="AA102" s="99">
        <v>3.0325000000000002</v>
      </c>
      <c r="AB102" s="99">
        <v>1.3125</v>
      </c>
      <c r="AC102" s="99">
        <v>3.4499999999999997</v>
      </c>
      <c r="AD102" s="99">
        <v>2.2075</v>
      </c>
      <c r="AE102" s="92">
        <v>929.92750000000001</v>
      </c>
      <c r="AF102" s="92">
        <v>251687.25</v>
      </c>
      <c r="AG102" s="100">
        <v>3.1435833333334768</v>
      </c>
      <c r="AH102" s="92">
        <v>811.98698321503355</v>
      </c>
      <c r="AI102" s="99" t="s">
        <v>869</v>
      </c>
      <c r="AJ102" s="99">
        <v>89.670054186000058</v>
      </c>
      <c r="AK102" s="99">
        <v>57.743940963933184</v>
      </c>
      <c r="AL102" s="99">
        <v>147.41399514993324</v>
      </c>
      <c r="AM102" s="99">
        <v>194.7414</v>
      </c>
      <c r="AN102" s="99">
        <v>60.537500000000001</v>
      </c>
      <c r="AO102" s="101">
        <v>2.6997499999999999</v>
      </c>
      <c r="AP102" s="99">
        <v>91.375</v>
      </c>
      <c r="AQ102" s="99">
        <v>128.48000000000002</v>
      </c>
      <c r="AR102" s="99">
        <v>85.875</v>
      </c>
      <c r="AS102" s="99">
        <v>10.254999999999999</v>
      </c>
      <c r="AT102" s="99">
        <v>465.73249999999996</v>
      </c>
      <c r="AU102" s="99">
        <v>4.5024999999999995</v>
      </c>
      <c r="AV102" s="99">
        <v>11.79</v>
      </c>
      <c r="AW102" s="99">
        <v>3.6599999999999997</v>
      </c>
      <c r="AX102" s="99">
        <v>17.375</v>
      </c>
      <c r="AY102" s="99">
        <v>32.142499999999998</v>
      </c>
      <c r="AZ102" s="99">
        <v>2.5475000000000003</v>
      </c>
      <c r="BA102" s="99">
        <v>1.19</v>
      </c>
      <c r="BB102" s="99">
        <v>16.079999999999998</v>
      </c>
      <c r="BC102" s="99">
        <v>35.980000000000004</v>
      </c>
      <c r="BD102" s="99">
        <v>23.387499999999999</v>
      </c>
      <c r="BE102" s="99">
        <v>30.725000000000001</v>
      </c>
      <c r="BF102" s="99">
        <v>84.875</v>
      </c>
      <c r="BG102" s="99">
        <v>7.4114583333333339</v>
      </c>
      <c r="BH102" s="99">
        <v>10.897499999999999</v>
      </c>
      <c r="BI102" s="99">
        <v>14.0625</v>
      </c>
      <c r="BJ102" s="99">
        <v>2.6775000000000002</v>
      </c>
      <c r="BK102" s="99">
        <v>48.167500000000004</v>
      </c>
      <c r="BL102" s="99">
        <v>9.4949999999999992</v>
      </c>
      <c r="BM102" s="99">
        <v>7.3625000000000007</v>
      </c>
    </row>
    <row r="103" spans="1:65" x14ac:dyDescent="0.2">
      <c r="A103" s="13">
        <v>1919780330</v>
      </c>
      <c r="B103" s="14" t="s">
        <v>360</v>
      </c>
      <c r="C103" s="14" t="s">
        <v>838</v>
      </c>
      <c r="D103" s="14" t="s">
        <v>839</v>
      </c>
      <c r="E103" s="99">
        <v>13.167552087188026</v>
      </c>
      <c r="F103" s="99">
        <v>3.3612122921435112</v>
      </c>
      <c r="G103" s="99">
        <v>4.326451820890826</v>
      </c>
      <c r="H103" s="99">
        <v>1.7037078827989496</v>
      </c>
      <c r="I103" s="99">
        <v>0.95686379328866122</v>
      </c>
      <c r="J103" s="99">
        <v>2.3518706240014167</v>
      </c>
      <c r="K103" s="99">
        <v>1.4787957385004351</v>
      </c>
      <c r="L103" s="99">
        <v>0.97877564848828569</v>
      </c>
      <c r="M103" s="99">
        <v>3.9462289174627467</v>
      </c>
      <c r="N103" s="99">
        <v>2.571064396001395</v>
      </c>
      <c r="O103" s="99">
        <v>0.57816122499313716</v>
      </c>
      <c r="P103" s="99">
        <v>1.6425532404215124</v>
      </c>
      <c r="Q103" s="99">
        <v>3.6331834994779237</v>
      </c>
      <c r="R103" s="99">
        <v>3.2029836947141854</v>
      </c>
      <c r="S103" s="99">
        <v>4.4568060036223667</v>
      </c>
      <c r="T103" s="99">
        <v>2.2666536876277736</v>
      </c>
      <c r="U103" s="99">
        <v>4.0155228225765214</v>
      </c>
      <c r="V103" s="99">
        <v>1.1663574741257312</v>
      </c>
      <c r="W103" s="99">
        <v>1.8863532103060419</v>
      </c>
      <c r="X103" s="99">
        <v>1.9884360538474388</v>
      </c>
      <c r="Y103" s="99">
        <v>15.490666253152366</v>
      </c>
      <c r="Z103" s="99">
        <v>5.1907148135209678</v>
      </c>
      <c r="AA103" s="99">
        <v>2.4096804910218856</v>
      </c>
      <c r="AB103" s="99">
        <v>1.2930536175389653</v>
      </c>
      <c r="AC103" s="99">
        <v>2.6760980594686274</v>
      </c>
      <c r="AD103" s="99">
        <v>1.973671196468253</v>
      </c>
      <c r="AE103" s="92">
        <v>730.52288940166136</v>
      </c>
      <c r="AF103" s="92">
        <v>317827.64575701975</v>
      </c>
      <c r="AG103" s="100">
        <v>3.0553735310865413</v>
      </c>
      <c r="AH103" s="92">
        <v>1011.5708362362141</v>
      </c>
      <c r="AI103" s="99" t="s">
        <v>869</v>
      </c>
      <c r="AJ103" s="99">
        <v>79.171166180511619</v>
      </c>
      <c r="AK103" s="99">
        <v>56.242643092559241</v>
      </c>
      <c r="AL103" s="99">
        <v>135.41380927307085</v>
      </c>
      <c r="AM103" s="99">
        <v>184.25151617878919</v>
      </c>
      <c r="AN103" s="99">
        <v>53.17998865526841</v>
      </c>
      <c r="AO103" s="101">
        <v>2.5970485518885207</v>
      </c>
      <c r="AP103" s="99">
        <v>112.20370039396526</v>
      </c>
      <c r="AQ103" s="99">
        <v>117.73112056500739</v>
      </c>
      <c r="AR103" s="99">
        <v>83.186009659944389</v>
      </c>
      <c r="AS103" s="99">
        <v>8.9537668228566982</v>
      </c>
      <c r="AT103" s="99">
        <v>485.90720634893728</v>
      </c>
      <c r="AU103" s="99">
        <v>4.8158240286618312</v>
      </c>
      <c r="AV103" s="99">
        <v>10.263816665408982</v>
      </c>
      <c r="AW103" s="99">
        <v>4.2928659082023195</v>
      </c>
      <c r="AX103" s="99">
        <v>18.645094986779121</v>
      </c>
      <c r="AY103" s="99">
        <v>33.739525369026637</v>
      </c>
      <c r="AZ103" s="99">
        <v>1.882918374178137</v>
      </c>
      <c r="BA103" s="99">
        <v>1.1959115136360383</v>
      </c>
      <c r="BB103" s="99">
        <v>13.943341436200079</v>
      </c>
      <c r="BC103" s="99">
        <v>21.970741864287213</v>
      </c>
      <c r="BD103" s="99">
        <v>19.576145373579251</v>
      </c>
      <c r="BE103" s="99">
        <v>23.378448958693539</v>
      </c>
      <c r="BF103" s="99">
        <v>90.153492894299262</v>
      </c>
      <c r="BG103" s="99">
        <v>9.5505588356061661</v>
      </c>
      <c r="BH103" s="99">
        <v>9.3757573237891982</v>
      </c>
      <c r="BI103" s="99">
        <v>18.63633079689934</v>
      </c>
      <c r="BJ103" s="99">
        <v>2.2345367554956663</v>
      </c>
      <c r="BK103" s="99">
        <v>42.942042638311328</v>
      </c>
      <c r="BL103" s="99">
        <v>9.3252827739449309</v>
      </c>
      <c r="BM103" s="99">
        <v>7.5717452626147992</v>
      </c>
    </row>
    <row r="104" spans="1:65" x14ac:dyDescent="0.2">
      <c r="A104" s="13">
        <v>1920220360</v>
      </c>
      <c r="B104" s="14" t="s">
        <v>360</v>
      </c>
      <c r="C104" s="14" t="s">
        <v>369</v>
      </c>
      <c r="D104" s="14" t="s">
        <v>370</v>
      </c>
      <c r="E104" s="99">
        <v>13.665000000000001</v>
      </c>
      <c r="F104" s="99">
        <v>4.7374999999999998</v>
      </c>
      <c r="G104" s="99">
        <v>4.3224999999999998</v>
      </c>
      <c r="H104" s="99">
        <v>1.1624999999999999</v>
      </c>
      <c r="I104" s="99">
        <v>0.995</v>
      </c>
      <c r="J104" s="99">
        <v>2.4750000000000001</v>
      </c>
      <c r="K104" s="99">
        <v>1.69</v>
      </c>
      <c r="L104" s="99">
        <v>1.0024999999999999</v>
      </c>
      <c r="M104" s="99">
        <v>4.0199999999999996</v>
      </c>
      <c r="N104" s="99">
        <v>3.2475000000000001</v>
      </c>
      <c r="O104" s="99">
        <v>0.55249999999999999</v>
      </c>
      <c r="P104" s="99">
        <v>1.6975</v>
      </c>
      <c r="Q104" s="99">
        <v>3.4850000000000003</v>
      </c>
      <c r="R104" s="99">
        <v>3.7199999999999998</v>
      </c>
      <c r="S104" s="99">
        <v>4.7200000000000006</v>
      </c>
      <c r="T104" s="99">
        <v>2.6425000000000001</v>
      </c>
      <c r="U104" s="99">
        <v>3.665</v>
      </c>
      <c r="V104" s="99">
        <v>1.115</v>
      </c>
      <c r="W104" s="99">
        <v>1.7524999999999999</v>
      </c>
      <c r="X104" s="99">
        <v>1.9175</v>
      </c>
      <c r="Y104" s="99">
        <v>16.112500000000001</v>
      </c>
      <c r="Z104" s="99">
        <v>4.9800000000000004</v>
      </c>
      <c r="AA104" s="99">
        <v>2.5774999999999997</v>
      </c>
      <c r="AB104" s="99">
        <v>0.9375</v>
      </c>
      <c r="AC104" s="99">
        <v>2.7650000000000001</v>
      </c>
      <c r="AD104" s="99">
        <v>1.9425000000000001</v>
      </c>
      <c r="AE104" s="92">
        <v>821.875</v>
      </c>
      <c r="AF104" s="92">
        <v>298291.75</v>
      </c>
      <c r="AG104" s="100">
        <v>3.0733750000001754</v>
      </c>
      <c r="AH104" s="92">
        <v>952.86562141900617</v>
      </c>
      <c r="AI104" s="99" t="s">
        <v>869</v>
      </c>
      <c r="AJ104" s="99">
        <v>122.32954931396137</v>
      </c>
      <c r="AK104" s="99">
        <v>51.783164980673774</v>
      </c>
      <c r="AL104" s="99">
        <v>174.11271429463514</v>
      </c>
      <c r="AM104" s="99">
        <v>184.27140000000003</v>
      </c>
      <c r="AN104" s="99">
        <v>46.15</v>
      </c>
      <c r="AO104" s="101">
        <v>2.7672626126575537</v>
      </c>
      <c r="AP104" s="99">
        <v>90.75</v>
      </c>
      <c r="AQ104" s="99">
        <v>186.845</v>
      </c>
      <c r="AR104" s="99">
        <v>91.5</v>
      </c>
      <c r="AS104" s="99">
        <v>10.385</v>
      </c>
      <c r="AT104" s="99">
        <v>434.34750000000003</v>
      </c>
      <c r="AU104" s="99">
        <v>4.24</v>
      </c>
      <c r="AV104" s="99">
        <v>12.0075</v>
      </c>
      <c r="AW104" s="99">
        <v>4.165</v>
      </c>
      <c r="AX104" s="99">
        <v>18.476942116465462</v>
      </c>
      <c r="AY104" s="99">
        <v>32.440000000000005</v>
      </c>
      <c r="AZ104" s="99">
        <v>2.5025000000000004</v>
      </c>
      <c r="BA104" s="99">
        <v>1.18</v>
      </c>
      <c r="BB104" s="99">
        <v>11.747499999999999</v>
      </c>
      <c r="BC104" s="99">
        <v>31.1325</v>
      </c>
      <c r="BD104" s="99">
        <v>23.067515547573919</v>
      </c>
      <c r="BE104" s="99">
        <v>30.052499999999998</v>
      </c>
      <c r="BF104" s="99">
        <v>88.789999999999992</v>
      </c>
      <c r="BG104" s="99">
        <v>12.816666666666666</v>
      </c>
      <c r="BH104" s="99">
        <v>8.3899999999999988</v>
      </c>
      <c r="BI104" s="99">
        <v>14.4825</v>
      </c>
      <c r="BJ104" s="99">
        <v>2.76</v>
      </c>
      <c r="BK104" s="99">
        <v>46.339999999999996</v>
      </c>
      <c r="BL104" s="99">
        <v>9.5075000000000003</v>
      </c>
      <c r="BM104" s="99">
        <v>10.522499999999999</v>
      </c>
    </row>
    <row r="105" spans="1:65" x14ac:dyDescent="0.2">
      <c r="A105" s="13">
        <v>1926980500</v>
      </c>
      <c r="B105" s="14" t="s">
        <v>360</v>
      </c>
      <c r="C105" s="14" t="s">
        <v>371</v>
      </c>
      <c r="D105" s="14" t="s">
        <v>372</v>
      </c>
      <c r="E105" s="99">
        <v>13.114858372599652</v>
      </c>
      <c r="F105" s="99">
        <v>4.1691855459923453</v>
      </c>
      <c r="G105" s="99">
        <v>4.8325391108375229</v>
      </c>
      <c r="H105" s="99">
        <v>1.5570080182204797</v>
      </c>
      <c r="I105" s="99">
        <v>0.92378817536460056</v>
      </c>
      <c r="J105" s="99">
        <v>2.5702444868800987</v>
      </c>
      <c r="K105" s="99">
        <v>1.2354747020172456</v>
      </c>
      <c r="L105" s="99">
        <v>0.98949108485595016</v>
      </c>
      <c r="M105" s="99">
        <v>3.9327863720256859</v>
      </c>
      <c r="N105" s="99">
        <v>2.5350760033810578</v>
      </c>
      <c r="O105" s="99">
        <v>0.52150109998492344</v>
      </c>
      <c r="P105" s="99">
        <v>1.5594343174157419</v>
      </c>
      <c r="Q105" s="99">
        <v>3.8909000416752937</v>
      </c>
      <c r="R105" s="99">
        <v>3.6264099940052961</v>
      </c>
      <c r="S105" s="99">
        <v>4.7862475599066503</v>
      </c>
      <c r="T105" s="99">
        <v>2.2834202462621356</v>
      </c>
      <c r="U105" s="99">
        <v>3.5719199458331254</v>
      </c>
      <c r="V105" s="99">
        <v>1.0199144319309894</v>
      </c>
      <c r="W105" s="99">
        <v>1.7399577168215896</v>
      </c>
      <c r="X105" s="99">
        <v>1.9339817328343574</v>
      </c>
      <c r="Y105" s="99">
        <v>14.781503489457073</v>
      </c>
      <c r="Z105" s="99">
        <v>4.9002034215053669</v>
      </c>
      <c r="AA105" s="99">
        <v>2.420533253588518</v>
      </c>
      <c r="AB105" s="99">
        <v>1.1691038533998759</v>
      </c>
      <c r="AC105" s="99">
        <v>2.7697498640325251</v>
      </c>
      <c r="AD105" s="99">
        <v>2.3200520319582938</v>
      </c>
      <c r="AE105" s="92">
        <v>1055.2276180661434</v>
      </c>
      <c r="AF105" s="92">
        <v>358179.38707325753</v>
      </c>
      <c r="AG105" s="100">
        <v>3.1806666496359841</v>
      </c>
      <c r="AH105" s="92">
        <v>1160.8277388561573</v>
      </c>
      <c r="AI105" s="99" t="s">
        <v>869</v>
      </c>
      <c r="AJ105" s="99">
        <v>80.583366842714071</v>
      </c>
      <c r="AK105" s="99">
        <v>54.093089666989968</v>
      </c>
      <c r="AL105" s="99">
        <v>134.67645650970405</v>
      </c>
      <c r="AM105" s="99">
        <v>182.55389599216306</v>
      </c>
      <c r="AN105" s="99">
        <v>78.716002691711225</v>
      </c>
      <c r="AO105" s="101">
        <v>2.9467752629705952</v>
      </c>
      <c r="AP105" s="99">
        <v>128.12227233604344</v>
      </c>
      <c r="AQ105" s="99">
        <v>122.73918876654939</v>
      </c>
      <c r="AR105" s="99">
        <v>80.410749871390195</v>
      </c>
      <c r="AS105" s="99">
        <v>9.8978416969695289</v>
      </c>
      <c r="AT105" s="99">
        <v>508.93952521877753</v>
      </c>
      <c r="AU105" s="99">
        <v>5.0538296764956394</v>
      </c>
      <c r="AV105" s="99">
        <v>10.648237447456534</v>
      </c>
      <c r="AW105" s="99">
        <v>4.4721992649067701</v>
      </c>
      <c r="AX105" s="99">
        <v>28.315743994269717</v>
      </c>
      <c r="AY105" s="99">
        <v>39.68719423740454</v>
      </c>
      <c r="AZ105" s="99">
        <v>2.168489538309478</v>
      </c>
      <c r="BA105" s="99">
        <v>1.0674840864742912</v>
      </c>
      <c r="BB105" s="99">
        <v>11.784020793693379</v>
      </c>
      <c r="BC105" s="99">
        <v>30.427499395680101</v>
      </c>
      <c r="BD105" s="99">
        <v>22.632054370460061</v>
      </c>
      <c r="BE105" s="99">
        <v>28.051641722346329</v>
      </c>
      <c r="BF105" s="99">
        <v>100.8208416963369</v>
      </c>
      <c r="BG105" s="99">
        <v>10.097914090169596</v>
      </c>
      <c r="BH105" s="99">
        <v>11.315661016172324</v>
      </c>
      <c r="BI105" s="99">
        <v>17.740203104533094</v>
      </c>
      <c r="BJ105" s="99">
        <v>2.3808801780688613</v>
      </c>
      <c r="BK105" s="99">
        <v>50.283725639216598</v>
      </c>
      <c r="BL105" s="99">
        <v>9.4978199823611469</v>
      </c>
      <c r="BM105" s="99">
        <v>8.3331180163915306</v>
      </c>
    </row>
    <row r="106" spans="1:65" x14ac:dyDescent="0.2">
      <c r="A106" s="13">
        <v>1932380650</v>
      </c>
      <c r="B106" s="14" t="s">
        <v>360</v>
      </c>
      <c r="C106" s="14" t="s">
        <v>373</v>
      </c>
      <c r="D106" s="14" t="s">
        <v>374</v>
      </c>
      <c r="E106" s="99">
        <v>12.670000000000002</v>
      </c>
      <c r="F106" s="99">
        <v>4.3324999999999996</v>
      </c>
      <c r="G106" s="99">
        <v>3.8149999999999999</v>
      </c>
      <c r="H106" s="99">
        <v>1.7775000000000001</v>
      </c>
      <c r="I106" s="99">
        <v>1.0024999999999999</v>
      </c>
      <c r="J106" s="99">
        <v>2.0300000000000002</v>
      </c>
      <c r="K106" s="99">
        <v>1.3774999999999999</v>
      </c>
      <c r="L106" s="99">
        <v>1.21</v>
      </c>
      <c r="M106" s="99">
        <v>3.7050000000000001</v>
      </c>
      <c r="N106" s="99">
        <v>2.9075000000000002</v>
      </c>
      <c r="O106" s="99">
        <v>0.51500000000000001</v>
      </c>
      <c r="P106" s="99">
        <v>1.4824999999999999</v>
      </c>
      <c r="Q106" s="99">
        <v>3.4750000000000001</v>
      </c>
      <c r="R106" s="99">
        <v>3.4974999999999996</v>
      </c>
      <c r="S106" s="99">
        <v>4.2949999999999999</v>
      </c>
      <c r="T106" s="99">
        <v>1.9775</v>
      </c>
      <c r="U106" s="99">
        <v>3.54</v>
      </c>
      <c r="V106" s="99">
        <v>1.0950000000000002</v>
      </c>
      <c r="W106" s="99">
        <v>1.7324999999999999</v>
      </c>
      <c r="X106" s="99">
        <v>1.85</v>
      </c>
      <c r="Y106" s="99">
        <v>15.08</v>
      </c>
      <c r="Z106" s="99">
        <v>4.5599999999999996</v>
      </c>
      <c r="AA106" s="99">
        <v>2.4799999999999995</v>
      </c>
      <c r="AB106" s="99">
        <v>1.18</v>
      </c>
      <c r="AC106" s="99">
        <v>2.6274999999999999</v>
      </c>
      <c r="AD106" s="99">
        <v>2.0724999999999998</v>
      </c>
      <c r="AE106" s="92">
        <v>772.91750000000002</v>
      </c>
      <c r="AF106" s="92">
        <v>308621.5</v>
      </c>
      <c r="AG106" s="100">
        <v>3.0619166666667601</v>
      </c>
      <c r="AH106" s="92">
        <v>985.96897220444725</v>
      </c>
      <c r="AI106" s="99" t="s">
        <v>869</v>
      </c>
      <c r="AJ106" s="99">
        <v>127.88108049548401</v>
      </c>
      <c r="AK106" s="99">
        <v>72.135978554084673</v>
      </c>
      <c r="AL106" s="99">
        <v>200.01705904956867</v>
      </c>
      <c r="AM106" s="99">
        <v>184.27140000000003</v>
      </c>
      <c r="AN106" s="99">
        <v>46.99</v>
      </c>
      <c r="AO106" s="101">
        <v>2.6395</v>
      </c>
      <c r="AP106" s="99">
        <v>85.167500000000004</v>
      </c>
      <c r="AQ106" s="99">
        <v>152.75</v>
      </c>
      <c r="AR106" s="99">
        <v>95.875</v>
      </c>
      <c r="AS106" s="99">
        <v>9.41</v>
      </c>
      <c r="AT106" s="99">
        <v>466.49</v>
      </c>
      <c r="AU106" s="99">
        <v>4.6950000000000003</v>
      </c>
      <c r="AV106" s="99">
        <v>11.3025</v>
      </c>
      <c r="AW106" s="99">
        <v>4.2450000000000001</v>
      </c>
      <c r="AX106" s="99">
        <v>25.7925</v>
      </c>
      <c r="AY106" s="99">
        <v>29.155000000000001</v>
      </c>
      <c r="AZ106" s="99">
        <v>2.2725</v>
      </c>
      <c r="BA106" s="99">
        <v>1.2325000000000002</v>
      </c>
      <c r="BB106" s="99">
        <v>15.4375</v>
      </c>
      <c r="BC106" s="99">
        <v>29.369999999999997</v>
      </c>
      <c r="BD106" s="99">
        <v>26.282499999999999</v>
      </c>
      <c r="BE106" s="99">
        <v>33.24</v>
      </c>
      <c r="BF106" s="99">
        <v>85.125</v>
      </c>
      <c r="BG106" s="99">
        <v>7.9541666666666666</v>
      </c>
      <c r="BH106" s="99">
        <v>9.75</v>
      </c>
      <c r="BI106" s="99">
        <v>9.3324999999999996</v>
      </c>
      <c r="BJ106" s="99">
        <v>2.3225000000000002</v>
      </c>
      <c r="BK106" s="99">
        <v>41.875</v>
      </c>
      <c r="BL106" s="99">
        <v>8.9224999999999994</v>
      </c>
      <c r="BM106" s="99">
        <v>8.7449999999999992</v>
      </c>
    </row>
    <row r="107" spans="1:65" x14ac:dyDescent="0.2">
      <c r="A107" s="13">
        <v>1943580759</v>
      </c>
      <c r="B107" s="14" t="s">
        <v>360</v>
      </c>
      <c r="C107" s="14" t="s">
        <v>375</v>
      </c>
      <c r="D107" s="14" t="s">
        <v>376</v>
      </c>
      <c r="E107" s="99">
        <v>10.635</v>
      </c>
      <c r="F107" s="99">
        <v>5.5650000000000004</v>
      </c>
      <c r="G107" s="99">
        <v>3.9849999999999999</v>
      </c>
      <c r="H107" s="99">
        <v>1.0874999999999999</v>
      </c>
      <c r="I107" s="99">
        <v>0.97750000000000004</v>
      </c>
      <c r="J107" s="99">
        <v>3.0550000000000002</v>
      </c>
      <c r="K107" s="99">
        <v>2.4675000000000002</v>
      </c>
      <c r="L107" s="99">
        <v>0.97</v>
      </c>
      <c r="M107" s="99">
        <v>3.9524999999999997</v>
      </c>
      <c r="N107" s="99">
        <v>4.0825000000000005</v>
      </c>
      <c r="O107" s="99">
        <v>0.64</v>
      </c>
      <c r="P107" s="99">
        <v>1.4674999999999998</v>
      </c>
      <c r="Q107" s="99">
        <v>3.1950000000000003</v>
      </c>
      <c r="R107" s="99">
        <v>3.6724999999999999</v>
      </c>
      <c r="S107" s="99">
        <v>5.03</v>
      </c>
      <c r="T107" s="99">
        <v>2.59</v>
      </c>
      <c r="U107" s="99">
        <v>3.9449999999999998</v>
      </c>
      <c r="V107" s="99">
        <v>1.2050000000000001</v>
      </c>
      <c r="W107" s="99">
        <v>1.6800000000000002</v>
      </c>
      <c r="X107" s="99">
        <v>1.8599999999999999</v>
      </c>
      <c r="Y107" s="99">
        <v>14.232500000000002</v>
      </c>
      <c r="Z107" s="99">
        <v>4.97</v>
      </c>
      <c r="AA107" s="99">
        <v>2.5625</v>
      </c>
      <c r="AB107" s="99">
        <v>1.1950000000000001</v>
      </c>
      <c r="AC107" s="99">
        <v>3.0225</v>
      </c>
      <c r="AD107" s="99">
        <v>1.9175</v>
      </c>
      <c r="AE107" s="92">
        <v>1009.2850000000001</v>
      </c>
      <c r="AF107" s="92">
        <v>279941.25</v>
      </c>
      <c r="AG107" s="100">
        <v>3.4178125000000334</v>
      </c>
      <c r="AH107" s="92">
        <v>934.03750989652281</v>
      </c>
      <c r="AI107" s="99" t="s">
        <v>869</v>
      </c>
      <c r="AJ107" s="99">
        <v>81.595961101121375</v>
      </c>
      <c r="AK107" s="99">
        <v>51.755286835605887</v>
      </c>
      <c r="AL107" s="99">
        <v>133.35124793672725</v>
      </c>
      <c r="AM107" s="99">
        <v>184.27140000000003</v>
      </c>
      <c r="AN107" s="99">
        <v>43</v>
      </c>
      <c r="AO107" s="101">
        <v>2.6647626126575537</v>
      </c>
      <c r="AP107" s="99">
        <v>106.25</v>
      </c>
      <c r="AQ107" s="99">
        <v>130.36000000000001</v>
      </c>
      <c r="AR107" s="99">
        <v>119.4</v>
      </c>
      <c r="AS107" s="99">
        <v>10.095000000000001</v>
      </c>
      <c r="AT107" s="99">
        <v>496.64</v>
      </c>
      <c r="AU107" s="99">
        <v>4.7625000000000002</v>
      </c>
      <c r="AV107" s="99">
        <v>9.9275000000000002</v>
      </c>
      <c r="AW107" s="99">
        <v>4.3425000000000002</v>
      </c>
      <c r="AX107" s="99">
        <v>16.989442116465462</v>
      </c>
      <c r="AY107" s="99">
        <v>30.737500000000001</v>
      </c>
      <c r="AZ107" s="99">
        <v>2.6549999999999998</v>
      </c>
      <c r="BA107" s="99">
        <v>0.96</v>
      </c>
      <c r="BB107" s="99">
        <v>16.0425</v>
      </c>
      <c r="BC107" s="99">
        <v>32.9925</v>
      </c>
      <c r="BD107" s="99">
        <v>22.255015547573915</v>
      </c>
      <c r="BE107" s="99">
        <v>38.045000000000002</v>
      </c>
      <c r="BF107" s="99">
        <v>97.09</v>
      </c>
      <c r="BG107" s="99">
        <v>9.49</v>
      </c>
      <c r="BH107" s="99">
        <v>10.86</v>
      </c>
      <c r="BI107" s="99">
        <v>10</v>
      </c>
      <c r="BJ107" s="99">
        <v>2.2199999999999998</v>
      </c>
      <c r="BK107" s="99">
        <v>42.71</v>
      </c>
      <c r="BL107" s="99">
        <v>8.9225000000000012</v>
      </c>
      <c r="BM107" s="99">
        <v>10.442500000000001</v>
      </c>
    </row>
    <row r="108" spans="1:65" x14ac:dyDescent="0.2">
      <c r="A108" s="13">
        <v>1947940900</v>
      </c>
      <c r="B108" s="14" t="s">
        <v>360</v>
      </c>
      <c r="C108" s="14" t="s">
        <v>377</v>
      </c>
      <c r="D108" s="14" t="s">
        <v>378</v>
      </c>
      <c r="E108" s="99">
        <v>11.782500000000001</v>
      </c>
      <c r="F108" s="99">
        <v>4.05</v>
      </c>
      <c r="G108" s="99">
        <v>4.0274999999999999</v>
      </c>
      <c r="H108" s="99">
        <v>1.5825</v>
      </c>
      <c r="I108" s="99">
        <v>0.88250000000000006</v>
      </c>
      <c r="J108" s="99">
        <v>2.1674999999999995</v>
      </c>
      <c r="K108" s="99">
        <v>1.3474999999999999</v>
      </c>
      <c r="L108" s="99">
        <v>1.0149999999999999</v>
      </c>
      <c r="M108" s="99">
        <v>3.8174999999999999</v>
      </c>
      <c r="N108" s="99">
        <v>2.7800000000000002</v>
      </c>
      <c r="O108" s="99">
        <v>0.52750000000000008</v>
      </c>
      <c r="P108" s="99">
        <v>1.42</v>
      </c>
      <c r="Q108" s="99">
        <v>3.5474999999999999</v>
      </c>
      <c r="R108" s="99">
        <v>3.2774999999999999</v>
      </c>
      <c r="S108" s="99">
        <v>4.4050000000000002</v>
      </c>
      <c r="T108" s="99">
        <v>1.9824999999999999</v>
      </c>
      <c r="U108" s="99">
        <v>3.6524999999999999</v>
      </c>
      <c r="V108" s="99">
        <v>1.0925</v>
      </c>
      <c r="W108" s="99">
        <v>1.3399999999999999</v>
      </c>
      <c r="X108" s="99">
        <v>1.7875000000000001</v>
      </c>
      <c r="Y108" s="99">
        <v>15.052499999999998</v>
      </c>
      <c r="Z108" s="99">
        <v>4.5</v>
      </c>
      <c r="AA108" s="99">
        <v>2.5924999999999998</v>
      </c>
      <c r="AB108" s="99">
        <v>0.98</v>
      </c>
      <c r="AC108" s="99">
        <v>2.9625000000000004</v>
      </c>
      <c r="AD108" s="99">
        <v>1.86</v>
      </c>
      <c r="AE108" s="92">
        <v>808.875</v>
      </c>
      <c r="AF108" s="92">
        <v>354869.25</v>
      </c>
      <c r="AG108" s="100">
        <v>2.9649166666666953</v>
      </c>
      <c r="AH108" s="92">
        <v>1119.5783151510211</v>
      </c>
      <c r="AI108" s="99" t="s">
        <v>869</v>
      </c>
      <c r="AJ108" s="99">
        <v>79.876250437489119</v>
      </c>
      <c r="AK108" s="99">
        <v>54.967430630806113</v>
      </c>
      <c r="AL108" s="99">
        <v>134.84368106829524</v>
      </c>
      <c r="AM108" s="99">
        <v>184.27140000000003</v>
      </c>
      <c r="AN108" s="99">
        <v>39.535000000000004</v>
      </c>
      <c r="AO108" s="101">
        <v>2.8487499999999999</v>
      </c>
      <c r="AP108" s="99">
        <v>113.66499999999999</v>
      </c>
      <c r="AQ108" s="99">
        <v>124.55249999999999</v>
      </c>
      <c r="AR108" s="99">
        <v>97.667500000000004</v>
      </c>
      <c r="AS108" s="99">
        <v>8.5449999999999999</v>
      </c>
      <c r="AT108" s="99">
        <v>485.36</v>
      </c>
      <c r="AU108" s="99">
        <v>3.7275</v>
      </c>
      <c r="AV108" s="99">
        <v>10.26</v>
      </c>
      <c r="AW108" s="99">
        <v>4.1900000000000004</v>
      </c>
      <c r="AX108" s="99">
        <v>17.157499999999999</v>
      </c>
      <c r="AY108" s="99">
        <v>22.259999999999998</v>
      </c>
      <c r="AZ108" s="99">
        <v>2.125</v>
      </c>
      <c r="BA108" s="99">
        <v>1.0150000000000001</v>
      </c>
      <c r="BB108" s="99">
        <v>12.5525</v>
      </c>
      <c r="BC108" s="99">
        <v>20.497499999999999</v>
      </c>
      <c r="BD108" s="99">
        <v>16.335000000000001</v>
      </c>
      <c r="BE108" s="99">
        <v>20.9925</v>
      </c>
      <c r="BF108" s="99">
        <v>88.575000000000003</v>
      </c>
      <c r="BG108" s="99">
        <v>6.8908333333333331</v>
      </c>
      <c r="BH108" s="99">
        <v>12.0525</v>
      </c>
      <c r="BI108" s="99">
        <v>10.5425</v>
      </c>
      <c r="BJ108" s="99">
        <v>2.125</v>
      </c>
      <c r="BK108" s="99">
        <v>41.54</v>
      </c>
      <c r="BL108" s="99">
        <v>8.7650000000000006</v>
      </c>
      <c r="BM108" s="99">
        <v>8.73</v>
      </c>
    </row>
    <row r="109" spans="1:65" x14ac:dyDescent="0.2">
      <c r="A109" s="13">
        <v>2019980200</v>
      </c>
      <c r="B109" s="14" t="s">
        <v>379</v>
      </c>
      <c r="C109" s="14" t="s">
        <v>380</v>
      </c>
      <c r="D109" s="14" t="s">
        <v>381</v>
      </c>
      <c r="E109" s="99">
        <v>11.8225</v>
      </c>
      <c r="F109" s="99">
        <v>3.9024999999999999</v>
      </c>
      <c r="G109" s="99">
        <v>4.0075000000000003</v>
      </c>
      <c r="H109" s="99">
        <v>1.175</v>
      </c>
      <c r="I109" s="99">
        <v>1.0825</v>
      </c>
      <c r="J109" s="99">
        <v>3.03</v>
      </c>
      <c r="K109" s="99">
        <v>1.9249999999999998</v>
      </c>
      <c r="L109" s="99">
        <v>1.0024999999999999</v>
      </c>
      <c r="M109" s="99">
        <v>3.89</v>
      </c>
      <c r="N109" s="99">
        <v>3.1875</v>
      </c>
      <c r="O109" s="99">
        <v>0.60499999999999998</v>
      </c>
      <c r="P109" s="99">
        <v>1.4699999999999998</v>
      </c>
      <c r="Q109" s="99">
        <v>3.5475000000000003</v>
      </c>
      <c r="R109" s="99">
        <v>3.855</v>
      </c>
      <c r="S109" s="99">
        <v>4.2075000000000005</v>
      </c>
      <c r="T109" s="99">
        <v>2.38</v>
      </c>
      <c r="U109" s="99">
        <v>4.4924999999999997</v>
      </c>
      <c r="V109" s="99">
        <v>1.2549999999999999</v>
      </c>
      <c r="W109" s="99">
        <v>2.0775000000000001</v>
      </c>
      <c r="X109" s="99">
        <v>1.6975</v>
      </c>
      <c r="Y109" s="99">
        <v>15.795</v>
      </c>
      <c r="Z109" s="99">
        <v>4.1825000000000001</v>
      </c>
      <c r="AA109" s="99">
        <v>2.5625</v>
      </c>
      <c r="AB109" s="99">
        <v>1.2750000000000001</v>
      </c>
      <c r="AC109" s="99">
        <v>3.0049999999999999</v>
      </c>
      <c r="AD109" s="99">
        <v>1.7575000000000001</v>
      </c>
      <c r="AE109" s="92">
        <v>762.08500000000004</v>
      </c>
      <c r="AF109" s="92">
        <v>291000</v>
      </c>
      <c r="AG109" s="100">
        <v>3.3864204544999819</v>
      </c>
      <c r="AH109" s="92">
        <v>966.44470882643031</v>
      </c>
      <c r="AI109" s="99" t="s">
        <v>869</v>
      </c>
      <c r="AJ109" s="99">
        <v>107.43276112825475</v>
      </c>
      <c r="AK109" s="99">
        <v>60.262754052083331</v>
      </c>
      <c r="AL109" s="99">
        <v>167.69551518033808</v>
      </c>
      <c r="AM109" s="99">
        <v>196.71539999999999</v>
      </c>
      <c r="AN109" s="99">
        <v>61.582499999999996</v>
      </c>
      <c r="AO109" s="101">
        <v>2.6504999999999996</v>
      </c>
      <c r="AP109" s="99">
        <v>123.55249999999999</v>
      </c>
      <c r="AQ109" s="99">
        <v>99.995000000000005</v>
      </c>
      <c r="AR109" s="99">
        <v>138.9425</v>
      </c>
      <c r="AS109" s="99">
        <v>9.3425000000000011</v>
      </c>
      <c r="AT109" s="99">
        <v>481.17500000000001</v>
      </c>
      <c r="AU109" s="99">
        <v>4.6899999999999995</v>
      </c>
      <c r="AV109" s="99">
        <v>10.83</v>
      </c>
      <c r="AW109" s="99">
        <v>4.1650000000000009</v>
      </c>
      <c r="AX109" s="99">
        <v>20.4175</v>
      </c>
      <c r="AY109" s="99">
        <v>31.3325</v>
      </c>
      <c r="AZ109" s="99">
        <v>2.105</v>
      </c>
      <c r="BA109" s="99">
        <v>1.03</v>
      </c>
      <c r="BB109" s="99">
        <v>9.8249999999999993</v>
      </c>
      <c r="BC109" s="99">
        <v>33.93</v>
      </c>
      <c r="BD109" s="99">
        <v>34.534999999999997</v>
      </c>
      <c r="BE109" s="99">
        <v>34.125</v>
      </c>
      <c r="BF109" s="99">
        <v>73.084999999999994</v>
      </c>
      <c r="BG109" s="99">
        <v>7.7789583333333328</v>
      </c>
      <c r="BH109" s="99">
        <v>10.63</v>
      </c>
      <c r="BI109" s="99">
        <v>9.75</v>
      </c>
      <c r="BJ109" s="99">
        <v>2.375</v>
      </c>
      <c r="BK109" s="99">
        <v>41.5</v>
      </c>
      <c r="BL109" s="99">
        <v>8.4674999999999994</v>
      </c>
      <c r="BM109" s="99">
        <v>10.615</v>
      </c>
    </row>
    <row r="110" spans="1:65" x14ac:dyDescent="0.2">
      <c r="A110" s="13">
        <v>2026740400</v>
      </c>
      <c r="B110" s="14" t="s">
        <v>379</v>
      </c>
      <c r="C110" s="14" t="s">
        <v>840</v>
      </c>
      <c r="D110" s="14" t="s">
        <v>841</v>
      </c>
      <c r="E110" s="99">
        <v>12.893515969581159</v>
      </c>
      <c r="F110" s="99">
        <v>4.5466418625732699</v>
      </c>
      <c r="G110" s="99">
        <v>4.1231035391685111</v>
      </c>
      <c r="H110" s="99">
        <v>1.4445392220797593</v>
      </c>
      <c r="I110" s="99">
        <v>0.9531765983795446</v>
      </c>
      <c r="J110" s="99">
        <v>1.3564056784190417</v>
      </c>
      <c r="K110" s="99">
        <v>1.2394324630984128</v>
      </c>
      <c r="L110" s="99">
        <v>0.89387859988178919</v>
      </c>
      <c r="M110" s="99">
        <v>3.8788139128784356</v>
      </c>
      <c r="N110" s="99">
        <v>4.3196344931139183</v>
      </c>
      <c r="O110" s="99">
        <v>0.48635159783903897</v>
      </c>
      <c r="P110" s="99">
        <v>1.436486503624973</v>
      </c>
      <c r="Q110" s="99">
        <v>3.2199529682258463</v>
      </c>
      <c r="R110" s="99">
        <v>3.3561025676591405</v>
      </c>
      <c r="S110" s="99">
        <v>4.1362863107813732</v>
      </c>
      <c r="T110" s="99">
        <v>1.9633870668491948</v>
      </c>
      <c r="U110" s="99">
        <v>4.4113171491824801</v>
      </c>
      <c r="V110" s="99">
        <v>1.0979418855849958</v>
      </c>
      <c r="W110" s="99">
        <v>1.4592454426889656</v>
      </c>
      <c r="X110" s="99">
        <v>1.6028292996783984</v>
      </c>
      <c r="Y110" s="99">
        <v>18.660252978237281</v>
      </c>
      <c r="Z110" s="99">
        <v>3.9419485599114479</v>
      </c>
      <c r="AA110" s="99">
        <v>2.5188786593309054</v>
      </c>
      <c r="AB110" s="99">
        <v>0.9346522226153926</v>
      </c>
      <c r="AC110" s="99">
        <v>2.8213799248316889</v>
      </c>
      <c r="AD110" s="99">
        <v>1.9253859623287046</v>
      </c>
      <c r="AE110" s="92">
        <v>719.1994402230788</v>
      </c>
      <c r="AF110" s="92">
        <v>236038.39810383652</v>
      </c>
      <c r="AG110" s="100">
        <v>3.2046113769595208</v>
      </c>
      <c r="AH110" s="92">
        <v>765.80627325064995</v>
      </c>
      <c r="AI110" s="99" t="s">
        <v>869</v>
      </c>
      <c r="AJ110" s="99">
        <v>97.718996344129351</v>
      </c>
      <c r="AK110" s="99">
        <v>56.686033992041345</v>
      </c>
      <c r="AL110" s="99">
        <v>154.40503033617068</v>
      </c>
      <c r="AM110" s="99">
        <v>194.74648664584021</v>
      </c>
      <c r="AN110" s="99">
        <v>45.820223773354684</v>
      </c>
      <c r="AO110" s="101">
        <v>2.6467561915768996</v>
      </c>
      <c r="AP110" s="99">
        <v>178.62208332950715</v>
      </c>
      <c r="AQ110" s="99">
        <v>124.52321795099358</v>
      </c>
      <c r="AR110" s="99">
        <v>92.344520423243083</v>
      </c>
      <c r="AS110" s="99">
        <v>9.1734814904387498</v>
      </c>
      <c r="AT110" s="99">
        <v>482.54663531279243</v>
      </c>
      <c r="AU110" s="99">
        <v>4.1333754902924547</v>
      </c>
      <c r="AV110" s="99">
        <v>10.469647163149418</v>
      </c>
      <c r="AW110" s="99">
        <v>5.0947221547697348</v>
      </c>
      <c r="AX110" s="99">
        <v>14.887127442073531</v>
      </c>
      <c r="AY110" s="99">
        <v>28.845584199404897</v>
      </c>
      <c r="AZ110" s="99">
        <v>1.9215507951722373</v>
      </c>
      <c r="BA110" s="99">
        <v>0.95673300558133523</v>
      </c>
      <c r="BB110" s="99">
        <v>14.306322885593653</v>
      </c>
      <c r="BC110" s="99">
        <v>48.339272656313554</v>
      </c>
      <c r="BD110" s="99">
        <v>28.88278325614473</v>
      </c>
      <c r="BE110" s="99">
        <v>42.206691167836674</v>
      </c>
      <c r="BF110" s="99">
        <v>88.890617391462314</v>
      </c>
      <c r="BG110" s="99">
        <v>6.5286985618297466</v>
      </c>
      <c r="BH110" s="99">
        <v>10.288478569641226</v>
      </c>
      <c r="BI110" s="99">
        <v>11.227100757584294</v>
      </c>
      <c r="BJ110" s="99">
        <v>3.780428507833884</v>
      </c>
      <c r="BK110" s="99">
        <v>51.095624603557823</v>
      </c>
      <c r="BL110" s="99">
        <v>8.5929591239624514</v>
      </c>
      <c r="BM110" s="99">
        <v>7.9112278404246119</v>
      </c>
    </row>
    <row r="111" spans="1:65" x14ac:dyDescent="0.2">
      <c r="A111" s="13">
        <v>2031740650</v>
      </c>
      <c r="B111" s="14" t="s">
        <v>379</v>
      </c>
      <c r="C111" s="14" t="s">
        <v>382</v>
      </c>
      <c r="D111" s="14" t="s">
        <v>383</v>
      </c>
      <c r="E111" s="99">
        <v>11.94</v>
      </c>
      <c r="F111" s="99">
        <v>4.0600000000000005</v>
      </c>
      <c r="G111" s="99">
        <v>4.2750000000000004</v>
      </c>
      <c r="H111" s="99">
        <v>1.4275</v>
      </c>
      <c r="I111" s="99">
        <v>0.99250000000000005</v>
      </c>
      <c r="J111" s="99">
        <v>1.8674999999999997</v>
      </c>
      <c r="K111" s="99">
        <v>1.2450000000000001</v>
      </c>
      <c r="L111" s="99">
        <v>0.96000000000000008</v>
      </c>
      <c r="M111" s="99">
        <v>4.03</v>
      </c>
      <c r="N111" s="99">
        <v>2.5024999999999999</v>
      </c>
      <c r="O111" s="99">
        <v>0.47249999999999998</v>
      </c>
      <c r="P111" s="99">
        <v>1.4950000000000001</v>
      </c>
      <c r="Q111" s="99">
        <v>3.1149999999999998</v>
      </c>
      <c r="R111" s="99">
        <v>3.21</v>
      </c>
      <c r="S111" s="99">
        <v>4.1099999999999994</v>
      </c>
      <c r="T111" s="99">
        <v>2.0499999999999998</v>
      </c>
      <c r="U111" s="99">
        <v>3.9850000000000003</v>
      </c>
      <c r="V111" s="99">
        <v>1.0549999999999999</v>
      </c>
      <c r="W111" s="99">
        <v>1.7250000000000001</v>
      </c>
      <c r="X111" s="99">
        <v>1.8774999999999999</v>
      </c>
      <c r="Y111" s="99">
        <v>15.442499999999999</v>
      </c>
      <c r="Z111" s="99">
        <v>4.7824999999999998</v>
      </c>
      <c r="AA111" s="99">
        <v>2.6350000000000002</v>
      </c>
      <c r="AB111" s="99">
        <v>1.2475000000000001</v>
      </c>
      <c r="AC111" s="99">
        <v>3.0375000000000005</v>
      </c>
      <c r="AD111" s="99">
        <v>1.94</v>
      </c>
      <c r="AE111" s="92">
        <v>884.0625</v>
      </c>
      <c r="AF111" s="92">
        <v>359743.75</v>
      </c>
      <c r="AG111" s="100">
        <v>3.0660416666668193</v>
      </c>
      <c r="AH111" s="92">
        <v>1148.048759282196</v>
      </c>
      <c r="AI111" s="99" t="s">
        <v>869</v>
      </c>
      <c r="AJ111" s="99">
        <v>102.29680332570268</v>
      </c>
      <c r="AK111" s="99">
        <v>68.210628053956285</v>
      </c>
      <c r="AL111" s="99">
        <v>170.50743137965895</v>
      </c>
      <c r="AM111" s="99">
        <v>194.31105000000002</v>
      </c>
      <c r="AN111" s="99">
        <v>49.8825</v>
      </c>
      <c r="AO111" s="101">
        <v>2.7075</v>
      </c>
      <c r="AP111" s="99">
        <v>154.875</v>
      </c>
      <c r="AQ111" s="99">
        <v>124.375</v>
      </c>
      <c r="AR111" s="99">
        <v>102.8325</v>
      </c>
      <c r="AS111" s="99">
        <v>9.1974999999999998</v>
      </c>
      <c r="AT111" s="99">
        <v>482.875</v>
      </c>
      <c r="AU111" s="99">
        <v>4.665</v>
      </c>
      <c r="AV111" s="99">
        <v>10.24</v>
      </c>
      <c r="AW111" s="99">
        <v>3.99</v>
      </c>
      <c r="AX111" s="99">
        <v>15.25</v>
      </c>
      <c r="AY111" s="99">
        <v>31.75</v>
      </c>
      <c r="AZ111" s="99">
        <v>1.8574999999999999</v>
      </c>
      <c r="BA111" s="99">
        <v>1.0149999999999999</v>
      </c>
      <c r="BB111" s="99">
        <v>16.3675</v>
      </c>
      <c r="BC111" s="99">
        <v>27.407499999999999</v>
      </c>
      <c r="BD111" s="99">
        <v>26.424999999999997</v>
      </c>
      <c r="BE111" s="99">
        <v>27.359999999999996</v>
      </c>
      <c r="BF111" s="99">
        <v>39.375</v>
      </c>
      <c r="BG111" s="99">
        <v>8.6233333333333331</v>
      </c>
      <c r="BH111" s="99">
        <v>12.4975</v>
      </c>
      <c r="BI111" s="99">
        <v>19.375</v>
      </c>
      <c r="BJ111" s="99">
        <v>2.7224999999999997</v>
      </c>
      <c r="BK111" s="99">
        <v>52.5</v>
      </c>
      <c r="BL111" s="99">
        <v>8.8650000000000002</v>
      </c>
      <c r="BM111" s="99">
        <v>8.99</v>
      </c>
    </row>
    <row r="112" spans="1:65" x14ac:dyDescent="0.2">
      <c r="A112" s="13">
        <v>2038260700</v>
      </c>
      <c r="B112" s="14" t="s">
        <v>379</v>
      </c>
      <c r="C112" s="14" t="s">
        <v>384</v>
      </c>
      <c r="D112" s="14" t="s">
        <v>385</v>
      </c>
      <c r="E112" s="99">
        <v>11.915000000000003</v>
      </c>
      <c r="F112" s="99">
        <v>3.8075000000000001</v>
      </c>
      <c r="G112" s="99">
        <v>4.07</v>
      </c>
      <c r="H112" s="99">
        <v>1.01</v>
      </c>
      <c r="I112" s="99">
        <v>1.0225</v>
      </c>
      <c r="J112" s="99">
        <v>1.3950000000000002</v>
      </c>
      <c r="K112" s="99">
        <v>1.31</v>
      </c>
      <c r="L112" s="99">
        <v>0.91249999999999998</v>
      </c>
      <c r="M112" s="99">
        <v>3.7375000000000003</v>
      </c>
      <c r="N112" s="99">
        <v>3.3250000000000002</v>
      </c>
      <c r="O112" s="99">
        <v>0.49</v>
      </c>
      <c r="P112" s="99">
        <v>1.44</v>
      </c>
      <c r="Q112" s="99">
        <v>3.3975</v>
      </c>
      <c r="R112" s="99">
        <v>3.4049999999999998</v>
      </c>
      <c r="S112" s="99">
        <v>4.2675000000000001</v>
      </c>
      <c r="T112" s="99">
        <v>1.99</v>
      </c>
      <c r="U112" s="99">
        <v>4.2649999999999997</v>
      </c>
      <c r="V112" s="99">
        <v>1.145</v>
      </c>
      <c r="W112" s="99">
        <v>1.8125</v>
      </c>
      <c r="X112" s="99">
        <v>1.6524999999999999</v>
      </c>
      <c r="Y112" s="99">
        <v>16.657499999999999</v>
      </c>
      <c r="Z112" s="99">
        <v>4.03</v>
      </c>
      <c r="AA112" s="99">
        <v>2.7324999999999999</v>
      </c>
      <c r="AB112" s="99">
        <v>0.92</v>
      </c>
      <c r="AC112" s="99">
        <v>2.4675000000000002</v>
      </c>
      <c r="AD112" s="99">
        <v>1.82</v>
      </c>
      <c r="AE112" s="92">
        <v>643.16750000000002</v>
      </c>
      <c r="AF112" s="92">
        <v>279041.25</v>
      </c>
      <c r="AG112" s="100">
        <v>3.2281250000003565</v>
      </c>
      <c r="AH112" s="92">
        <v>910.99466440769993</v>
      </c>
      <c r="AI112" s="99" t="s">
        <v>869</v>
      </c>
      <c r="AJ112" s="99">
        <v>95.18229976606986</v>
      </c>
      <c r="AK112" s="99">
        <v>62.116271553506522</v>
      </c>
      <c r="AL112" s="99">
        <v>157.29857131957638</v>
      </c>
      <c r="AM112" s="99">
        <v>197.24039999999999</v>
      </c>
      <c r="AN112" s="99">
        <v>50.642499999999998</v>
      </c>
      <c r="AO112" s="101">
        <v>2.6292499999999999</v>
      </c>
      <c r="AP112" s="99">
        <v>83.5</v>
      </c>
      <c r="AQ112" s="99">
        <v>113.75</v>
      </c>
      <c r="AR112" s="99">
        <v>96.375</v>
      </c>
      <c r="AS112" s="99">
        <v>8.52</v>
      </c>
      <c r="AT112" s="99">
        <v>500.38749999999999</v>
      </c>
      <c r="AU112" s="99">
        <v>4.4275000000000002</v>
      </c>
      <c r="AV112" s="99">
        <v>10.942500000000001</v>
      </c>
      <c r="AW112" s="99">
        <v>4.4649999999999999</v>
      </c>
      <c r="AX112" s="99">
        <v>15.74</v>
      </c>
      <c r="AY112" s="99">
        <v>35</v>
      </c>
      <c r="AZ112" s="99">
        <v>2.4750000000000001</v>
      </c>
      <c r="BA112" s="99">
        <v>0.92749999999999999</v>
      </c>
      <c r="BB112" s="99">
        <v>10</v>
      </c>
      <c r="BC112" s="99">
        <v>23.114999999999998</v>
      </c>
      <c r="BD112" s="99">
        <v>27.994999999999997</v>
      </c>
      <c r="BE112" s="99">
        <v>28.114999999999998</v>
      </c>
      <c r="BF112" s="99">
        <v>54.375</v>
      </c>
      <c r="BG112" s="99">
        <v>11.085208333333334</v>
      </c>
      <c r="BH112" s="99">
        <v>6.205000000000001</v>
      </c>
      <c r="BI112" s="99">
        <v>9.8074999999999992</v>
      </c>
      <c r="BJ112" s="99">
        <v>2.17</v>
      </c>
      <c r="BK112" s="99">
        <v>49.3125</v>
      </c>
      <c r="BL112" s="99">
        <v>8.8674999999999997</v>
      </c>
      <c r="BM112" s="99">
        <v>11.64</v>
      </c>
    </row>
    <row r="113" spans="1:65" x14ac:dyDescent="0.2">
      <c r="A113" s="13">
        <v>2041460750</v>
      </c>
      <c r="B113" s="14" t="s">
        <v>379</v>
      </c>
      <c r="C113" s="14" t="s">
        <v>386</v>
      </c>
      <c r="D113" s="14" t="s">
        <v>387</v>
      </c>
      <c r="E113" s="99">
        <v>11.797499999999999</v>
      </c>
      <c r="F113" s="99">
        <v>4.0149999999999997</v>
      </c>
      <c r="G113" s="99">
        <v>4.1124999999999998</v>
      </c>
      <c r="H113" s="99">
        <v>1.03</v>
      </c>
      <c r="I113" s="99">
        <v>0.93</v>
      </c>
      <c r="J113" s="99">
        <v>1.4100000000000001</v>
      </c>
      <c r="K113" s="99">
        <v>1.1074999999999999</v>
      </c>
      <c r="L113" s="99">
        <v>0.88249999999999995</v>
      </c>
      <c r="M113" s="99">
        <v>3.7675000000000001</v>
      </c>
      <c r="N113" s="99">
        <v>3.125</v>
      </c>
      <c r="O113" s="99">
        <v>0.51</v>
      </c>
      <c r="P113" s="99">
        <v>1.4175</v>
      </c>
      <c r="Q113" s="99">
        <v>3.4825000000000004</v>
      </c>
      <c r="R113" s="99">
        <v>3.3374999999999999</v>
      </c>
      <c r="S113" s="99">
        <v>4.2275</v>
      </c>
      <c r="T113" s="99">
        <v>2.0625</v>
      </c>
      <c r="U113" s="99">
        <v>4.1274999999999995</v>
      </c>
      <c r="V113" s="99">
        <v>1.1274999999999999</v>
      </c>
      <c r="W113" s="99">
        <v>1.8175000000000001</v>
      </c>
      <c r="X113" s="99">
        <v>1.68</v>
      </c>
      <c r="Y113" s="99">
        <v>15.217500000000001</v>
      </c>
      <c r="Z113" s="99">
        <v>4.2774999999999999</v>
      </c>
      <c r="AA113" s="99">
        <v>2.3875000000000002</v>
      </c>
      <c r="AB113" s="99">
        <v>1.0275000000000001</v>
      </c>
      <c r="AC113" s="99">
        <v>2.5749999999999997</v>
      </c>
      <c r="AD113" s="99">
        <v>1.855</v>
      </c>
      <c r="AE113" s="92">
        <v>737.65750000000003</v>
      </c>
      <c r="AF113" s="92">
        <v>292569.08250000002</v>
      </c>
      <c r="AG113" s="100">
        <v>3.4513125000000402</v>
      </c>
      <c r="AH113" s="92">
        <v>979.44107836623107</v>
      </c>
      <c r="AI113" s="99" t="s">
        <v>869</v>
      </c>
      <c r="AJ113" s="99">
        <v>101.55676023202614</v>
      </c>
      <c r="AK113" s="99">
        <v>67.991233574789618</v>
      </c>
      <c r="AL113" s="99">
        <v>169.54799380681575</v>
      </c>
      <c r="AM113" s="99">
        <v>194.01105000000001</v>
      </c>
      <c r="AN113" s="99">
        <v>50.375</v>
      </c>
      <c r="AO113" s="101">
        <v>2.6460126126575538</v>
      </c>
      <c r="AP113" s="99">
        <v>179.23</v>
      </c>
      <c r="AQ113" s="99">
        <v>120.67</v>
      </c>
      <c r="AR113" s="99">
        <v>83.082499999999996</v>
      </c>
      <c r="AS113" s="99">
        <v>9.3625000000000007</v>
      </c>
      <c r="AT113" s="99">
        <v>490.91749999999996</v>
      </c>
      <c r="AU113" s="99">
        <v>4.6400000000000006</v>
      </c>
      <c r="AV113" s="99">
        <v>10.2775</v>
      </c>
      <c r="AW113" s="99">
        <v>4.1224999999999996</v>
      </c>
      <c r="AX113" s="99">
        <v>18.174442116465464</v>
      </c>
      <c r="AY113" s="99">
        <v>26.202500000000001</v>
      </c>
      <c r="AZ113" s="99">
        <v>2.0900000000000003</v>
      </c>
      <c r="BA113" s="99">
        <v>0.92749999999999999</v>
      </c>
      <c r="BB113" s="99">
        <v>16.135000000000002</v>
      </c>
      <c r="BC113" s="99">
        <v>24.164999999999999</v>
      </c>
      <c r="BD113" s="99">
        <v>20.560015547573919</v>
      </c>
      <c r="BE113" s="99">
        <v>24.610000000000003</v>
      </c>
      <c r="BF113" s="99">
        <v>55.527499999999996</v>
      </c>
      <c r="BG113" s="99">
        <v>6.7854166666666664</v>
      </c>
      <c r="BH113" s="99">
        <v>6.3650000000000002</v>
      </c>
      <c r="BI113" s="99">
        <v>9.375</v>
      </c>
      <c r="BJ113" s="99">
        <v>2.1850000000000001</v>
      </c>
      <c r="BK113" s="99">
        <v>46.625</v>
      </c>
      <c r="BL113" s="99">
        <v>8.182500000000001</v>
      </c>
      <c r="BM113" s="99">
        <v>9.5250000000000004</v>
      </c>
    </row>
    <row r="114" spans="1:65" x14ac:dyDescent="0.2">
      <c r="A114" s="13">
        <v>2045820800</v>
      </c>
      <c r="B114" s="14" t="s">
        <v>379</v>
      </c>
      <c r="C114" s="14" t="s">
        <v>388</v>
      </c>
      <c r="D114" s="14" t="s">
        <v>389</v>
      </c>
      <c r="E114" s="99">
        <v>10.057159008002946</v>
      </c>
      <c r="F114" s="99">
        <v>3.9850353468174626</v>
      </c>
      <c r="G114" s="99">
        <v>4.0987761624295693</v>
      </c>
      <c r="H114" s="99">
        <v>1.0209417662129097</v>
      </c>
      <c r="I114" s="99">
        <v>0.87769456668000156</v>
      </c>
      <c r="J114" s="99">
        <v>1.6558216178541891</v>
      </c>
      <c r="K114" s="99">
        <v>1.0900639705335819</v>
      </c>
      <c r="L114" s="99">
        <v>0.88456095551926694</v>
      </c>
      <c r="M114" s="99">
        <v>3.6556967645238387</v>
      </c>
      <c r="N114" s="99">
        <v>3.129695453487833</v>
      </c>
      <c r="O114" s="99">
        <v>0.43108931420204133</v>
      </c>
      <c r="P114" s="99">
        <v>1.3255950783738095</v>
      </c>
      <c r="Q114" s="99">
        <v>2.7724432453637253</v>
      </c>
      <c r="R114" s="99">
        <v>3.2524695444273184</v>
      </c>
      <c r="S114" s="99">
        <v>3.6844825896895559</v>
      </c>
      <c r="T114" s="99">
        <v>2.0904345337657788</v>
      </c>
      <c r="U114" s="99">
        <v>3.5267338710294429</v>
      </c>
      <c r="V114" s="99">
        <v>0.98661620694823371</v>
      </c>
      <c r="W114" s="99">
        <v>1.5483153734766284</v>
      </c>
      <c r="X114" s="99">
        <v>1.6451316024211535</v>
      </c>
      <c r="Y114" s="99">
        <v>15.454928710132886</v>
      </c>
      <c r="Z114" s="99">
        <v>4.1632838429936152</v>
      </c>
      <c r="AA114" s="99">
        <v>2.5175953759483463</v>
      </c>
      <c r="AB114" s="99">
        <v>0.97577365215998046</v>
      </c>
      <c r="AC114" s="99">
        <v>2.4817266835406562</v>
      </c>
      <c r="AD114" s="99">
        <v>1.5916908250983481</v>
      </c>
      <c r="AE114" s="92">
        <v>793.36898834812791</v>
      </c>
      <c r="AF114" s="92">
        <v>352615.05977983028</v>
      </c>
      <c r="AG114" s="100">
        <v>3.3032833676145845</v>
      </c>
      <c r="AH114" s="92">
        <v>1157.8909263231094</v>
      </c>
      <c r="AI114" s="99" t="s">
        <v>869</v>
      </c>
      <c r="AJ114" s="99">
        <v>88.135873998602747</v>
      </c>
      <c r="AK114" s="99">
        <v>69.868691964684004</v>
      </c>
      <c r="AL114" s="99">
        <v>158.00456596328675</v>
      </c>
      <c r="AM114" s="99">
        <v>194.97723293513741</v>
      </c>
      <c r="AN114" s="99">
        <v>50.486175857631736</v>
      </c>
      <c r="AO114" s="101">
        <v>2.5693766260622493</v>
      </c>
      <c r="AP114" s="99">
        <v>127.24267037520805</v>
      </c>
      <c r="AQ114" s="99">
        <v>128.89293233235426</v>
      </c>
      <c r="AR114" s="99">
        <v>93.332622458811443</v>
      </c>
      <c r="AS114" s="99">
        <v>8.524425328484341</v>
      </c>
      <c r="AT114" s="99">
        <v>424.22230926319401</v>
      </c>
      <c r="AU114" s="99">
        <v>3.8279807869778804</v>
      </c>
      <c r="AV114" s="99">
        <v>7.3695652197645014</v>
      </c>
      <c r="AW114" s="99">
        <v>4.2098677037294081</v>
      </c>
      <c r="AX114" s="99">
        <v>17.178946020302718</v>
      </c>
      <c r="AY114" s="99">
        <v>31.804641256641709</v>
      </c>
      <c r="AZ114" s="99">
        <v>1.8260399944140391</v>
      </c>
      <c r="BA114" s="99">
        <v>1.0217971157590064</v>
      </c>
      <c r="BB114" s="99">
        <v>12.152778358185035</v>
      </c>
      <c r="BC114" s="99">
        <v>21.40517793871933</v>
      </c>
      <c r="BD114" s="99">
        <v>16.276781330960119</v>
      </c>
      <c r="BE114" s="99">
        <v>19.756924360359744</v>
      </c>
      <c r="BF114" s="99">
        <v>51.800987724185454</v>
      </c>
      <c r="BG114" s="99">
        <v>5.3522130189934405</v>
      </c>
      <c r="BH114" s="99">
        <v>10.935086111701464</v>
      </c>
      <c r="BI114" s="99">
        <v>14.029585563992946</v>
      </c>
      <c r="BJ114" s="99">
        <v>2.2457588797684931</v>
      </c>
      <c r="BK114" s="99">
        <v>43.422789911500686</v>
      </c>
      <c r="BL114" s="99">
        <v>8.511162756026037</v>
      </c>
      <c r="BM114" s="99">
        <v>8.8465470985699248</v>
      </c>
    </row>
    <row r="115" spans="1:65" x14ac:dyDescent="0.2">
      <c r="A115" s="13">
        <v>2048620900</v>
      </c>
      <c r="B115" s="14" t="s">
        <v>379</v>
      </c>
      <c r="C115" s="14" t="s">
        <v>390</v>
      </c>
      <c r="D115" s="14" t="s">
        <v>391</v>
      </c>
      <c r="E115" s="99">
        <v>13.767500000000002</v>
      </c>
      <c r="F115" s="99">
        <v>4.7250000000000005</v>
      </c>
      <c r="G115" s="99">
        <v>4.33</v>
      </c>
      <c r="H115" s="99">
        <v>1.22</v>
      </c>
      <c r="I115" s="99">
        <v>1.0499999999999998</v>
      </c>
      <c r="J115" s="99">
        <v>1.835</v>
      </c>
      <c r="K115" s="99">
        <v>1.1525000000000001</v>
      </c>
      <c r="L115" s="99">
        <v>0.89500000000000002</v>
      </c>
      <c r="M115" s="99">
        <v>3.79</v>
      </c>
      <c r="N115" s="99">
        <v>3.0474999999999999</v>
      </c>
      <c r="O115" s="99">
        <v>0.54499999999999993</v>
      </c>
      <c r="P115" s="99">
        <v>1.4524999999999999</v>
      </c>
      <c r="Q115" s="99">
        <v>3.46</v>
      </c>
      <c r="R115" s="99">
        <v>3.9249999999999998</v>
      </c>
      <c r="S115" s="99">
        <v>4.2925000000000004</v>
      </c>
      <c r="T115" s="99">
        <v>2.7450000000000001</v>
      </c>
      <c r="U115" s="99">
        <v>4.2549999999999999</v>
      </c>
      <c r="V115" s="99">
        <v>1.17</v>
      </c>
      <c r="W115" s="99">
        <v>1.895</v>
      </c>
      <c r="X115" s="99">
        <v>1.77</v>
      </c>
      <c r="Y115" s="99">
        <v>15.682499999999999</v>
      </c>
      <c r="Z115" s="99">
        <v>5.3550000000000004</v>
      </c>
      <c r="AA115" s="99">
        <v>2.8649999999999998</v>
      </c>
      <c r="AB115" s="99">
        <v>1.3075000000000001</v>
      </c>
      <c r="AC115" s="99">
        <v>3.0049999999999999</v>
      </c>
      <c r="AD115" s="99">
        <v>1.9624999999999999</v>
      </c>
      <c r="AE115" s="92">
        <v>852.40499999999997</v>
      </c>
      <c r="AF115" s="92">
        <v>274788</v>
      </c>
      <c r="AG115" s="100">
        <v>3.1879391891893256</v>
      </c>
      <c r="AH115" s="92">
        <v>891.19783268266701</v>
      </c>
      <c r="AI115" s="99" t="s">
        <v>869</v>
      </c>
      <c r="AJ115" s="99">
        <v>96.658741307354106</v>
      </c>
      <c r="AK115" s="99">
        <v>62.488174894744567</v>
      </c>
      <c r="AL115" s="99">
        <v>159.14691620209868</v>
      </c>
      <c r="AM115" s="99">
        <v>194.99039999999999</v>
      </c>
      <c r="AN115" s="99">
        <v>50.947499999999998</v>
      </c>
      <c r="AO115" s="101">
        <v>2.6527499999999997</v>
      </c>
      <c r="AP115" s="99">
        <v>149.89500000000001</v>
      </c>
      <c r="AQ115" s="99">
        <v>99.444999999999993</v>
      </c>
      <c r="AR115" s="99">
        <v>90.12</v>
      </c>
      <c r="AS115" s="99">
        <v>9.58</v>
      </c>
      <c r="AT115" s="99">
        <v>487.53249999999997</v>
      </c>
      <c r="AU115" s="99">
        <v>4.4499999999999993</v>
      </c>
      <c r="AV115" s="99">
        <v>10.68</v>
      </c>
      <c r="AW115" s="99">
        <v>4.0650000000000004</v>
      </c>
      <c r="AX115" s="99">
        <v>21.3325</v>
      </c>
      <c r="AY115" s="99">
        <v>39.844999999999999</v>
      </c>
      <c r="AZ115" s="99">
        <v>2.2974999999999999</v>
      </c>
      <c r="BA115" s="99">
        <v>0.96750000000000003</v>
      </c>
      <c r="BB115" s="99">
        <v>15.507499999999999</v>
      </c>
      <c r="BC115" s="99">
        <v>47.375</v>
      </c>
      <c r="BD115" s="99">
        <v>31.745000000000001</v>
      </c>
      <c r="BE115" s="99">
        <v>44.787500000000001</v>
      </c>
      <c r="BF115" s="99">
        <v>76.747500000000002</v>
      </c>
      <c r="BG115" s="99">
        <v>13.996875000000001</v>
      </c>
      <c r="BH115" s="99">
        <v>9.7774999999999999</v>
      </c>
      <c r="BI115" s="99">
        <v>11.824999999999999</v>
      </c>
      <c r="BJ115" s="99">
        <v>2.4950000000000001</v>
      </c>
      <c r="BK115" s="99">
        <v>51.195</v>
      </c>
      <c r="BL115" s="99">
        <v>8.6350000000000016</v>
      </c>
      <c r="BM115" s="99">
        <v>9.2049999999999983</v>
      </c>
    </row>
    <row r="116" spans="1:65" x14ac:dyDescent="0.2">
      <c r="A116" s="13">
        <v>2130460600</v>
      </c>
      <c r="B116" s="14" t="s">
        <v>392</v>
      </c>
      <c r="C116" s="14" t="s">
        <v>393</v>
      </c>
      <c r="D116" s="14" t="s">
        <v>394</v>
      </c>
      <c r="E116" s="99">
        <v>13.085000000000001</v>
      </c>
      <c r="F116" s="99">
        <v>4.4124999999999996</v>
      </c>
      <c r="G116" s="99">
        <v>4.1449999999999996</v>
      </c>
      <c r="H116" s="99">
        <v>1.0925</v>
      </c>
      <c r="I116" s="99">
        <v>0.96500000000000008</v>
      </c>
      <c r="J116" s="99">
        <v>1.71</v>
      </c>
      <c r="K116" s="99">
        <v>1.365</v>
      </c>
      <c r="L116" s="99">
        <v>0.97</v>
      </c>
      <c r="M116" s="99">
        <v>3.6475</v>
      </c>
      <c r="N116" s="99">
        <v>2.8600000000000003</v>
      </c>
      <c r="O116" s="99">
        <v>0.52</v>
      </c>
      <c r="P116" s="99">
        <v>1.575</v>
      </c>
      <c r="Q116" s="99">
        <v>3.1049999999999995</v>
      </c>
      <c r="R116" s="99">
        <v>3.3850000000000002</v>
      </c>
      <c r="S116" s="99">
        <v>3.8825000000000003</v>
      </c>
      <c r="T116" s="99">
        <v>2.0149999999999997</v>
      </c>
      <c r="U116" s="99">
        <v>3.8649999999999998</v>
      </c>
      <c r="V116" s="99">
        <v>1.1100000000000001</v>
      </c>
      <c r="W116" s="99">
        <v>1.79</v>
      </c>
      <c r="X116" s="99">
        <v>1.63</v>
      </c>
      <c r="Y116" s="99">
        <v>15.522500000000001</v>
      </c>
      <c r="Z116" s="99">
        <v>4.18</v>
      </c>
      <c r="AA116" s="99">
        <v>2.59</v>
      </c>
      <c r="AB116" s="99">
        <v>0.92</v>
      </c>
      <c r="AC116" s="99">
        <v>2.855</v>
      </c>
      <c r="AD116" s="99">
        <v>1.8374999999999999</v>
      </c>
      <c r="AE116" s="92">
        <v>914.90499999999997</v>
      </c>
      <c r="AF116" s="92">
        <v>323141.25</v>
      </c>
      <c r="AG116" s="100">
        <v>3.1863541666668471</v>
      </c>
      <c r="AH116" s="92">
        <v>1048.1030186020068</v>
      </c>
      <c r="AI116" s="99" t="s">
        <v>869</v>
      </c>
      <c r="AJ116" s="99">
        <v>86.234353983333335</v>
      </c>
      <c r="AK116" s="99">
        <v>94.94933625691678</v>
      </c>
      <c r="AL116" s="99">
        <v>181.18369024025012</v>
      </c>
      <c r="AM116" s="99">
        <v>194.2300875</v>
      </c>
      <c r="AN116" s="99">
        <v>48.557500000000005</v>
      </c>
      <c r="AO116" s="101">
        <v>2.66425</v>
      </c>
      <c r="AP116" s="99">
        <v>72.832499999999996</v>
      </c>
      <c r="AQ116" s="99">
        <v>85.805000000000007</v>
      </c>
      <c r="AR116" s="99">
        <v>82.75</v>
      </c>
      <c r="AS116" s="99">
        <v>9.09</v>
      </c>
      <c r="AT116" s="99">
        <v>375.64749999999998</v>
      </c>
      <c r="AU116" s="99">
        <v>4.41</v>
      </c>
      <c r="AV116" s="99">
        <v>10.362499999999999</v>
      </c>
      <c r="AW116" s="99">
        <v>4.1000000000000005</v>
      </c>
      <c r="AX116" s="99">
        <v>17.524999999999999</v>
      </c>
      <c r="AY116" s="99">
        <v>41.837499999999999</v>
      </c>
      <c r="AZ116" s="99">
        <v>1.9649999999999999</v>
      </c>
      <c r="BA116" s="99">
        <v>0.95</v>
      </c>
      <c r="BB116" s="99">
        <v>13.5</v>
      </c>
      <c r="BC116" s="99">
        <v>40.174999999999997</v>
      </c>
      <c r="BD116" s="99">
        <v>33.6</v>
      </c>
      <c r="BE116" s="99">
        <v>40.962499999999999</v>
      </c>
      <c r="BF116" s="99">
        <v>85.682500000000005</v>
      </c>
      <c r="BG116" s="99">
        <v>12.161250000000001</v>
      </c>
      <c r="BH116" s="99">
        <v>10.945</v>
      </c>
      <c r="BI116" s="99">
        <v>13.487500000000001</v>
      </c>
      <c r="BJ116" s="99">
        <v>2.66</v>
      </c>
      <c r="BK116" s="99">
        <v>58.002499999999998</v>
      </c>
      <c r="BL116" s="99">
        <v>9.1549999999999994</v>
      </c>
      <c r="BM116" s="99">
        <v>10.857500000000002</v>
      </c>
    </row>
    <row r="117" spans="1:65" x14ac:dyDescent="0.2">
      <c r="A117" s="13">
        <v>2131140700</v>
      </c>
      <c r="B117" s="14" t="s">
        <v>392</v>
      </c>
      <c r="C117" s="14" t="s">
        <v>395</v>
      </c>
      <c r="D117" s="14" t="s">
        <v>396</v>
      </c>
      <c r="E117" s="99">
        <v>14.765000000000001</v>
      </c>
      <c r="F117" s="99">
        <v>4.9424999999999999</v>
      </c>
      <c r="G117" s="99">
        <v>4.1150000000000002</v>
      </c>
      <c r="H117" s="99">
        <v>1.1025</v>
      </c>
      <c r="I117" s="99">
        <v>0.99250000000000016</v>
      </c>
      <c r="J117" s="99">
        <v>1.4350000000000001</v>
      </c>
      <c r="K117" s="99">
        <v>1.0549999999999999</v>
      </c>
      <c r="L117" s="99">
        <v>0.98</v>
      </c>
      <c r="M117" s="99">
        <v>3.2574999999999998</v>
      </c>
      <c r="N117" s="99">
        <v>2.8374999999999999</v>
      </c>
      <c r="O117" s="99">
        <v>0.53</v>
      </c>
      <c r="P117" s="99">
        <v>1.59</v>
      </c>
      <c r="Q117" s="99">
        <v>3.5049999999999999</v>
      </c>
      <c r="R117" s="99">
        <v>3.34</v>
      </c>
      <c r="S117" s="99">
        <v>3.7850000000000001</v>
      </c>
      <c r="T117" s="99">
        <v>2.125</v>
      </c>
      <c r="U117" s="99">
        <v>3.9375</v>
      </c>
      <c r="V117" s="99">
        <v>1.1399999999999999</v>
      </c>
      <c r="W117" s="99">
        <v>1.8225</v>
      </c>
      <c r="X117" s="99">
        <v>1.5999999999999999</v>
      </c>
      <c r="Y117" s="99">
        <v>15.252500000000001</v>
      </c>
      <c r="Z117" s="99">
        <v>4.6099999999999994</v>
      </c>
      <c r="AA117" s="99">
        <v>2.5975000000000001</v>
      </c>
      <c r="AB117" s="99">
        <v>0.91</v>
      </c>
      <c r="AC117" s="99">
        <v>3.335</v>
      </c>
      <c r="AD117" s="99">
        <v>1.8325</v>
      </c>
      <c r="AE117" s="92">
        <v>1202.7750000000001</v>
      </c>
      <c r="AF117" s="92">
        <v>301547</v>
      </c>
      <c r="AG117" s="100">
        <v>3.0308333333335447</v>
      </c>
      <c r="AH117" s="92">
        <v>958.12600837615105</v>
      </c>
      <c r="AI117" s="99" t="s">
        <v>869</v>
      </c>
      <c r="AJ117" s="99">
        <v>86.280978983333327</v>
      </c>
      <c r="AK117" s="99">
        <v>94.01183625691678</v>
      </c>
      <c r="AL117" s="99">
        <v>180.29281524025009</v>
      </c>
      <c r="AM117" s="99">
        <v>182.9394375</v>
      </c>
      <c r="AN117" s="99">
        <v>63.365000000000002</v>
      </c>
      <c r="AO117" s="101">
        <v>2.83575</v>
      </c>
      <c r="AP117" s="99">
        <v>65.417500000000004</v>
      </c>
      <c r="AQ117" s="99">
        <v>96.944999999999993</v>
      </c>
      <c r="AR117" s="99">
        <v>87.582499999999996</v>
      </c>
      <c r="AS117" s="99">
        <v>9.6675000000000004</v>
      </c>
      <c r="AT117" s="99">
        <v>479.96000000000004</v>
      </c>
      <c r="AU117" s="99">
        <v>4.46</v>
      </c>
      <c r="AV117" s="99">
        <v>10.8675</v>
      </c>
      <c r="AW117" s="99">
        <v>3.9575000000000005</v>
      </c>
      <c r="AX117" s="99">
        <v>16.405000000000001</v>
      </c>
      <c r="AY117" s="99">
        <v>74.957499999999996</v>
      </c>
      <c r="AZ117" s="99">
        <v>2.665</v>
      </c>
      <c r="BA117" s="99">
        <v>0.90749999999999997</v>
      </c>
      <c r="BB117" s="99">
        <v>18.555</v>
      </c>
      <c r="BC117" s="99">
        <v>32.975000000000001</v>
      </c>
      <c r="BD117" s="99">
        <v>28.692499999999999</v>
      </c>
      <c r="BE117" s="99">
        <v>38.265000000000001</v>
      </c>
      <c r="BF117" s="99">
        <v>80.25</v>
      </c>
      <c r="BG117" s="99">
        <v>9.2443749999999998</v>
      </c>
      <c r="BH117" s="99">
        <v>12.1675</v>
      </c>
      <c r="BI117" s="99">
        <v>19.0825</v>
      </c>
      <c r="BJ117" s="99">
        <v>2.9024999999999999</v>
      </c>
      <c r="BK117" s="99">
        <v>59.622500000000002</v>
      </c>
      <c r="BL117" s="99">
        <v>8.6574999999999989</v>
      </c>
      <c r="BM117" s="99">
        <v>10.6775</v>
      </c>
    </row>
    <row r="118" spans="1:65" x14ac:dyDescent="0.2">
      <c r="A118" s="13">
        <v>2210780100</v>
      </c>
      <c r="B118" s="14" t="s">
        <v>397</v>
      </c>
      <c r="C118" s="14" t="s">
        <v>398</v>
      </c>
      <c r="D118" s="14" t="s">
        <v>399</v>
      </c>
      <c r="E118" s="99">
        <v>13.05</v>
      </c>
      <c r="F118" s="99">
        <v>4.3324999999999996</v>
      </c>
      <c r="G118" s="99">
        <v>4.0299999999999994</v>
      </c>
      <c r="H118" s="99">
        <v>1.27</v>
      </c>
      <c r="I118" s="99">
        <v>0.97750000000000004</v>
      </c>
      <c r="J118" s="99">
        <v>2.1724999999999999</v>
      </c>
      <c r="K118" s="99">
        <v>1.5325000000000002</v>
      </c>
      <c r="L118" s="99">
        <v>1.0125</v>
      </c>
      <c r="M118" s="99">
        <v>3.9824999999999999</v>
      </c>
      <c r="N118" s="99">
        <v>2.7225000000000001</v>
      </c>
      <c r="O118" s="99">
        <v>0.55249999999999999</v>
      </c>
      <c r="P118" s="99">
        <v>1.5549999999999999</v>
      </c>
      <c r="Q118" s="99">
        <v>3.54</v>
      </c>
      <c r="R118" s="99">
        <v>3.6350000000000002</v>
      </c>
      <c r="S118" s="99">
        <v>4.085</v>
      </c>
      <c r="T118" s="99">
        <v>2.1149999999999998</v>
      </c>
      <c r="U118" s="99">
        <v>3.9425000000000003</v>
      </c>
      <c r="V118" s="99">
        <v>1.2275</v>
      </c>
      <c r="W118" s="99">
        <v>1.7</v>
      </c>
      <c r="X118" s="99">
        <v>1.7925</v>
      </c>
      <c r="Y118" s="99">
        <v>16.324999999999999</v>
      </c>
      <c r="Z118" s="99">
        <v>4.7625000000000002</v>
      </c>
      <c r="AA118" s="99">
        <v>2.8875000000000002</v>
      </c>
      <c r="AB118" s="99">
        <v>1.2975000000000001</v>
      </c>
      <c r="AC118" s="99">
        <v>2.7424999999999997</v>
      </c>
      <c r="AD118" s="99">
        <v>1.9300000000000002</v>
      </c>
      <c r="AE118" s="92">
        <v>838.64499999999998</v>
      </c>
      <c r="AF118" s="92">
        <v>339913.75</v>
      </c>
      <c r="AG118" s="100">
        <v>3.3860714285716513</v>
      </c>
      <c r="AH118" s="92">
        <v>1130.0871514889238</v>
      </c>
      <c r="AI118" s="99">
        <v>181.47312079126638</v>
      </c>
      <c r="AJ118" s="99" t="s">
        <v>869</v>
      </c>
      <c r="AK118" s="99" t="s">
        <v>869</v>
      </c>
      <c r="AL118" s="99">
        <v>181.47312079126638</v>
      </c>
      <c r="AM118" s="99">
        <v>183.62640000000002</v>
      </c>
      <c r="AN118" s="99">
        <v>50.704999999999998</v>
      </c>
      <c r="AO118" s="101">
        <v>2.5134999999999996</v>
      </c>
      <c r="AP118" s="99">
        <v>96.167500000000004</v>
      </c>
      <c r="AQ118" s="99">
        <v>76.25</v>
      </c>
      <c r="AR118" s="99">
        <v>106.5</v>
      </c>
      <c r="AS118" s="99">
        <v>10.3825</v>
      </c>
      <c r="AT118" s="99">
        <v>525.89999999999986</v>
      </c>
      <c r="AU118" s="99">
        <v>4.1724999999999994</v>
      </c>
      <c r="AV118" s="99">
        <v>7.9075000000000006</v>
      </c>
      <c r="AW118" s="99">
        <v>4.3450000000000006</v>
      </c>
      <c r="AX118" s="99">
        <v>13.9575</v>
      </c>
      <c r="AY118" s="99">
        <v>33.502499999999998</v>
      </c>
      <c r="AZ118" s="99">
        <v>2.0249999999999999</v>
      </c>
      <c r="BA118" s="99">
        <v>1.0425</v>
      </c>
      <c r="BB118" s="99">
        <v>14.7875</v>
      </c>
      <c r="BC118" s="99">
        <v>38.344999999999999</v>
      </c>
      <c r="BD118" s="99">
        <v>19.737500000000001</v>
      </c>
      <c r="BE118" s="99">
        <v>33.125</v>
      </c>
      <c r="BF118" s="99">
        <v>79</v>
      </c>
      <c r="BG118" s="99">
        <v>5.8258333333333336</v>
      </c>
      <c r="BH118" s="99">
        <v>10.452500000000001</v>
      </c>
      <c r="BI118" s="99">
        <v>11.875</v>
      </c>
      <c r="BJ118" s="99">
        <v>4.03</v>
      </c>
      <c r="BK118" s="99">
        <v>56</v>
      </c>
      <c r="BL118" s="99">
        <v>8.9250000000000007</v>
      </c>
      <c r="BM118" s="99">
        <v>9.4150000000000009</v>
      </c>
    </row>
    <row r="119" spans="1:65" x14ac:dyDescent="0.2">
      <c r="A119" s="13">
        <v>2212940200</v>
      </c>
      <c r="B119" s="14" t="s">
        <v>397</v>
      </c>
      <c r="C119" s="14" t="s">
        <v>400</v>
      </c>
      <c r="D119" s="14" t="s">
        <v>401</v>
      </c>
      <c r="E119" s="99">
        <v>11.7875</v>
      </c>
      <c r="F119" s="99">
        <v>4.4050000000000002</v>
      </c>
      <c r="G119" s="99">
        <v>3.855</v>
      </c>
      <c r="H119" s="99">
        <v>1.2675000000000001</v>
      </c>
      <c r="I119" s="99">
        <v>0.92249999999999988</v>
      </c>
      <c r="J119" s="99">
        <v>2.3374999999999999</v>
      </c>
      <c r="K119" s="99">
        <v>1.5449999999999999</v>
      </c>
      <c r="L119" s="99">
        <v>1.02</v>
      </c>
      <c r="M119" s="99">
        <v>3.6924999999999999</v>
      </c>
      <c r="N119" s="99">
        <v>3.2875000000000001</v>
      </c>
      <c r="O119" s="99">
        <v>0.61499999999999999</v>
      </c>
      <c r="P119" s="99">
        <v>1.6050000000000002</v>
      </c>
      <c r="Q119" s="99">
        <v>3.4375</v>
      </c>
      <c r="R119" s="99">
        <v>3.5700000000000003</v>
      </c>
      <c r="S119" s="99">
        <v>4.1124999999999998</v>
      </c>
      <c r="T119" s="99">
        <v>2.1675</v>
      </c>
      <c r="U119" s="99">
        <v>3.7525000000000004</v>
      </c>
      <c r="V119" s="99">
        <v>1.155</v>
      </c>
      <c r="W119" s="99">
        <v>1.835</v>
      </c>
      <c r="X119" s="99">
        <v>1.7224999999999999</v>
      </c>
      <c r="Y119" s="99">
        <v>14.540000000000001</v>
      </c>
      <c r="Z119" s="99">
        <v>5.4124999999999996</v>
      </c>
      <c r="AA119" s="99">
        <v>2.5525000000000002</v>
      </c>
      <c r="AB119" s="99">
        <v>1.2075</v>
      </c>
      <c r="AC119" s="99">
        <v>2.8925000000000001</v>
      </c>
      <c r="AD119" s="99">
        <v>1.88</v>
      </c>
      <c r="AE119" s="92">
        <v>1141.9024999999999</v>
      </c>
      <c r="AF119" s="92">
        <v>365980.25</v>
      </c>
      <c r="AG119" s="100">
        <v>3.2162500000002963</v>
      </c>
      <c r="AH119" s="92">
        <v>1192.3732198060222</v>
      </c>
      <c r="AI119" s="99">
        <v>100.96986730374194</v>
      </c>
      <c r="AJ119" s="99" t="s">
        <v>869</v>
      </c>
      <c r="AK119" s="99" t="s">
        <v>869</v>
      </c>
      <c r="AL119" s="99">
        <v>100.96986730374194</v>
      </c>
      <c r="AM119" s="99">
        <v>182.4264</v>
      </c>
      <c r="AN119" s="99">
        <v>66.509999999999991</v>
      </c>
      <c r="AO119" s="101">
        <v>2.4085000000000001</v>
      </c>
      <c r="AP119" s="99">
        <v>107.8125</v>
      </c>
      <c r="AQ119" s="99">
        <v>114.76249999999999</v>
      </c>
      <c r="AR119" s="99">
        <v>96.247499999999988</v>
      </c>
      <c r="AS119" s="99">
        <v>9.3849999999999998</v>
      </c>
      <c r="AT119" s="99">
        <v>461.2475</v>
      </c>
      <c r="AU119" s="99">
        <v>4.4400000000000004</v>
      </c>
      <c r="AV119" s="99">
        <v>9.2100000000000009</v>
      </c>
      <c r="AW119" s="99">
        <v>4.0674999999999999</v>
      </c>
      <c r="AX119" s="99">
        <v>18.835000000000001</v>
      </c>
      <c r="AY119" s="99">
        <v>50.987499999999997</v>
      </c>
      <c r="AZ119" s="99">
        <v>2.8875000000000002</v>
      </c>
      <c r="BA119" s="99">
        <v>1.095</v>
      </c>
      <c r="BB119" s="99">
        <v>12.39</v>
      </c>
      <c r="BC119" s="99">
        <v>32.122500000000002</v>
      </c>
      <c r="BD119" s="99">
        <v>26.875000000000004</v>
      </c>
      <c r="BE119" s="99">
        <v>36.327500000000001</v>
      </c>
      <c r="BF119" s="99">
        <v>109.77000000000001</v>
      </c>
      <c r="BG119" s="99">
        <v>9.7979166666666675</v>
      </c>
      <c r="BH119" s="99">
        <v>11.91</v>
      </c>
      <c r="BI119" s="99">
        <v>18.125</v>
      </c>
      <c r="BJ119" s="99">
        <v>2.5625</v>
      </c>
      <c r="BK119" s="99">
        <v>52.132500000000007</v>
      </c>
      <c r="BL119" s="99">
        <v>8.9675000000000011</v>
      </c>
      <c r="BM119" s="99">
        <v>10.102499999999999</v>
      </c>
    </row>
    <row r="120" spans="1:65" x14ac:dyDescent="0.2">
      <c r="A120" s="13">
        <v>2225220350</v>
      </c>
      <c r="B120" s="14" t="s">
        <v>397</v>
      </c>
      <c r="C120" s="14" t="s">
        <v>842</v>
      </c>
      <c r="D120" s="14" t="s">
        <v>843</v>
      </c>
      <c r="E120" s="99">
        <v>13.522514139627969</v>
      </c>
      <c r="F120" s="99">
        <v>4.2689454264276003</v>
      </c>
      <c r="G120" s="99">
        <v>4.3140353864729164</v>
      </c>
      <c r="H120" s="99">
        <v>1.1482979745713626</v>
      </c>
      <c r="I120" s="99">
        <v>1.0174775506213227</v>
      </c>
      <c r="J120" s="99">
        <v>2.4132583782826136</v>
      </c>
      <c r="K120" s="99">
        <v>1.6732823356574418</v>
      </c>
      <c r="L120" s="99">
        <v>1.0751050908518609</v>
      </c>
      <c r="M120" s="99">
        <v>4.1176289454756816</v>
      </c>
      <c r="N120" s="99">
        <v>3.4814021629233221</v>
      </c>
      <c r="O120" s="99">
        <v>0.60874282192995421</v>
      </c>
      <c r="P120" s="99">
        <v>1.5175702799485147</v>
      </c>
      <c r="Q120" s="99">
        <v>3.3086525106030096</v>
      </c>
      <c r="R120" s="99">
        <v>3.5300693742425207</v>
      </c>
      <c r="S120" s="99">
        <v>4.2308856535144521</v>
      </c>
      <c r="T120" s="99">
        <v>2.1277816293534415</v>
      </c>
      <c r="U120" s="99">
        <v>4.0420216242522296</v>
      </c>
      <c r="V120" s="99">
        <v>1.2982585737130155</v>
      </c>
      <c r="W120" s="99">
        <v>2.2548948269363098</v>
      </c>
      <c r="X120" s="99">
        <v>2.0347107985649444</v>
      </c>
      <c r="Y120" s="99">
        <v>15.401974314044113</v>
      </c>
      <c r="Z120" s="99">
        <v>5.2368518036960356</v>
      </c>
      <c r="AA120" s="99">
        <v>2.726794952426002</v>
      </c>
      <c r="AB120" s="99">
        <v>1.3447422623209244</v>
      </c>
      <c r="AC120" s="99">
        <v>3.1280892710199284</v>
      </c>
      <c r="AD120" s="99">
        <v>1.9439739082706327</v>
      </c>
      <c r="AE120" s="92">
        <v>996.18911776612367</v>
      </c>
      <c r="AF120" s="92">
        <v>287040.30668162974</v>
      </c>
      <c r="AG120" s="100">
        <v>3.1840059305676096</v>
      </c>
      <c r="AH120" s="92">
        <v>931.01090089406682</v>
      </c>
      <c r="AI120" s="99" t="s">
        <v>869</v>
      </c>
      <c r="AJ120" s="99">
        <v>82.301118321539519</v>
      </c>
      <c r="AK120" s="99">
        <v>52.517144669529372</v>
      </c>
      <c r="AL120" s="99">
        <v>134.81826299106888</v>
      </c>
      <c r="AM120" s="99">
        <v>183.38912107434305</v>
      </c>
      <c r="AN120" s="99">
        <v>47.472737977738106</v>
      </c>
      <c r="AO120" s="101">
        <v>2.3667917521404842</v>
      </c>
      <c r="AP120" s="99">
        <v>104.76236647806165</v>
      </c>
      <c r="AQ120" s="99">
        <v>108.05763159422509</v>
      </c>
      <c r="AR120" s="99">
        <v>83.888836822059631</v>
      </c>
      <c r="AS120" s="99">
        <v>10.927867640347348</v>
      </c>
      <c r="AT120" s="99">
        <v>463.20529681395527</v>
      </c>
      <c r="AU120" s="99">
        <v>4.7285009287510338</v>
      </c>
      <c r="AV120" s="99">
        <v>9.2561493952758909</v>
      </c>
      <c r="AW120" s="99">
        <v>3.7069954426757263</v>
      </c>
      <c r="AX120" s="99">
        <v>20.231609183284831</v>
      </c>
      <c r="AY120" s="99">
        <v>44.9426461321709</v>
      </c>
      <c r="AZ120" s="99">
        <v>2.05022126644328</v>
      </c>
      <c r="BA120" s="99">
        <v>1.0016838849653271</v>
      </c>
      <c r="BB120" s="99">
        <v>11.930220777946825</v>
      </c>
      <c r="BC120" s="99">
        <v>38.640346981750469</v>
      </c>
      <c r="BD120" s="99">
        <v>28.131103624217658</v>
      </c>
      <c r="BE120" s="99">
        <v>32.556115429333985</v>
      </c>
      <c r="BF120" s="99">
        <v>88.718691703579495</v>
      </c>
      <c r="BG120" s="99">
        <v>10.182810708712914</v>
      </c>
      <c r="BH120" s="99">
        <v>11.142853904775043</v>
      </c>
      <c r="BI120" s="99">
        <v>15.512343419577162</v>
      </c>
      <c r="BJ120" s="99">
        <v>2.2416432208562274</v>
      </c>
      <c r="BK120" s="99">
        <v>42.862019929696629</v>
      </c>
      <c r="BL120" s="99">
        <v>9.1447893682299455</v>
      </c>
      <c r="BM120" s="99">
        <v>8.0906318213453048</v>
      </c>
    </row>
    <row r="121" spans="1:65" x14ac:dyDescent="0.2">
      <c r="A121" s="13">
        <v>2226380365</v>
      </c>
      <c r="B121" s="14" t="s">
        <v>397</v>
      </c>
      <c r="C121" s="14" t="s">
        <v>402</v>
      </c>
      <c r="D121" s="14" t="s">
        <v>403</v>
      </c>
      <c r="E121" s="99">
        <v>12.602499999999999</v>
      </c>
      <c r="F121" s="99">
        <v>4.9749999999999996</v>
      </c>
      <c r="G121" s="99">
        <v>4.2125000000000004</v>
      </c>
      <c r="H121" s="99">
        <v>1.0674999999999999</v>
      </c>
      <c r="I121" s="99">
        <v>0.93250000000000011</v>
      </c>
      <c r="J121" s="99">
        <v>2.1675</v>
      </c>
      <c r="K121" s="99">
        <v>1.4025000000000001</v>
      </c>
      <c r="L121" s="99">
        <v>1.4650000000000001</v>
      </c>
      <c r="M121" s="99">
        <v>3.66</v>
      </c>
      <c r="N121" s="99">
        <v>3.3574999999999999</v>
      </c>
      <c r="O121" s="99">
        <v>0.58749999999999991</v>
      </c>
      <c r="P121" s="99">
        <v>1.55</v>
      </c>
      <c r="Q121" s="99">
        <v>3.09</v>
      </c>
      <c r="R121" s="99">
        <v>4.0225</v>
      </c>
      <c r="S121" s="99">
        <v>4.3075000000000001</v>
      </c>
      <c r="T121" s="99">
        <v>2.4474999999999998</v>
      </c>
      <c r="U121" s="99">
        <v>4.2175000000000002</v>
      </c>
      <c r="V121" s="99">
        <v>1.2124999999999999</v>
      </c>
      <c r="W121" s="99">
        <v>2.2675000000000001</v>
      </c>
      <c r="X121" s="99">
        <v>2.0449999999999999</v>
      </c>
      <c r="Y121" s="99">
        <v>18.647500000000001</v>
      </c>
      <c r="Z121" s="99">
        <v>5.5824999999999996</v>
      </c>
      <c r="AA121" s="99">
        <v>2.585</v>
      </c>
      <c r="AB121" s="99">
        <v>1.19</v>
      </c>
      <c r="AC121" s="99">
        <v>2.7475000000000001</v>
      </c>
      <c r="AD121" s="99">
        <v>1.8674999999999999</v>
      </c>
      <c r="AE121" s="92">
        <v>1076.5</v>
      </c>
      <c r="AF121" s="92">
        <v>387877</v>
      </c>
      <c r="AG121" s="100">
        <v>3.4380312500000141</v>
      </c>
      <c r="AH121" s="92">
        <v>1297.536913033108</v>
      </c>
      <c r="AI121" s="99" t="s">
        <v>869</v>
      </c>
      <c r="AJ121" s="99">
        <v>130.75549316403004</v>
      </c>
      <c r="AK121" s="99">
        <v>30.758164161839776</v>
      </c>
      <c r="AL121" s="99">
        <v>161.51365732586981</v>
      </c>
      <c r="AM121" s="99">
        <v>183.62640000000002</v>
      </c>
      <c r="AN121" s="99">
        <v>63.024999999999991</v>
      </c>
      <c r="AO121" s="101">
        <v>2.5955126126575538</v>
      </c>
      <c r="AP121" s="99">
        <v>92.875</v>
      </c>
      <c r="AQ121" s="99">
        <v>83.957499999999996</v>
      </c>
      <c r="AR121" s="99">
        <v>114.0325</v>
      </c>
      <c r="AS121" s="99">
        <v>11.422499999999999</v>
      </c>
      <c r="AT121" s="99">
        <v>475.79499999999996</v>
      </c>
      <c r="AU121" s="99">
        <v>4.0525000000000002</v>
      </c>
      <c r="AV121" s="99">
        <v>8.74</v>
      </c>
      <c r="AW121" s="99">
        <v>3.5375000000000001</v>
      </c>
      <c r="AX121" s="99">
        <v>20.821942116465465</v>
      </c>
      <c r="AY121" s="99">
        <v>33.207499999999996</v>
      </c>
      <c r="AZ121" s="99">
        <v>2.5200000000000005</v>
      </c>
      <c r="BA121" s="99">
        <v>1.1575</v>
      </c>
      <c r="BB121" s="99">
        <v>13.762500000000001</v>
      </c>
      <c r="BC121" s="99">
        <v>48.532499999999999</v>
      </c>
      <c r="BD121" s="99">
        <v>26.440015547573918</v>
      </c>
      <c r="BE121" s="99">
        <v>38.137500000000003</v>
      </c>
      <c r="BF121" s="99">
        <v>94.75</v>
      </c>
      <c r="BG121" s="99">
        <v>3.8956249999999999</v>
      </c>
      <c r="BH121" s="99">
        <v>11.365</v>
      </c>
      <c r="BI121" s="99">
        <v>14.625</v>
      </c>
      <c r="BJ121" s="99">
        <v>2.4125000000000001</v>
      </c>
      <c r="BK121" s="99">
        <v>46.5625</v>
      </c>
      <c r="BL121" s="99">
        <v>8.3625000000000007</v>
      </c>
      <c r="BM121" s="99">
        <v>11.487500000000001</v>
      </c>
    </row>
    <row r="122" spans="1:65" x14ac:dyDescent="0.2">
      <c r="A122" s="13">
        <v>2226380900</v>
      </c>
      <c r="B122" s="14" t="s">
        <v>397</v>
      </c>
      <c r="C122" s="14" t="s">
        <v>402</v>
      </c>
      <c r="D122" s="14" t="s">
        <v>404</v>
      </c>
      <c r="E122" s="99">
        <v>12.502500000000001</v>
      </c>
      <c r="F122" s="99">
        <v>4.6074999999999999</v>
      </c>
      <c r="G122" s="99">
        <v>4.5999999999999996</v>
      </c>
      <c r="H122" s="99">
        <v>1.2625</v>
      </c>
      <c r="I122" s="99">
        <v>0.96249999999999991</v>
      </c>
      <c r="J122" s="99">
        <v>2.2749999999999999</v>
      </c>
      <c r="K122" s="99">
        <v>1.4000000000000001</v>
      </c>
      <c r="L122" s="99">
        <v>1.415</v>
      </c>
      <c r="M122" s="99">
        <v>3.5925000000000002</v>
      </c>
      <c r="N122" s="99">
        <v>3.4249999999999998</v>
      </c>
      <c r="O122" s="99">
        <v>0.58749999999999991</v>
      </c>
      <c r="P122" s="99">
        <v>1.585</v>
      </c>
      <c r="Q122" s="99">
        <v>3.1349999999999998</v>
      </c>
      <c r="R122" s="99">
        <v>3.6825000000000001</v>
      </c>
      <c r="S122" s="99">
        <v>4.4700000000000006</v>
      </c>
      <c r="T122" s="99">
        <v>2.3275000000000001</v>
      </c>
      <c r="U122" s="99">
        <v>3.6274999999999999</v>
      </c>
      <c r="V122" s="99">
        <v>1.2050000000000001</v>
      </c>
      <c r="W122" s="99">
        <v>2.2625000000000002</v>
      </c>
      <c r="X122" s="99">
        <v>1.9649999999999999</v>
      </c>
      <c r="Y122" s="99">
        <v>17.524999999999999</v>
      </c>
      <c r="Z122" s="99">
        <v>5.6375000000000002</v>
      </c>
      <c r="AA122" s="99">
        <v>2.4675000000000002</v>
      </c>
      <c r="AB122" s="99">
        <v>1.0874999999999999</v>
      </c>
      <c r="AC122" s="99">
        <v>2.8424999999999998</v>
      </c>
      <c r="AD122" s="99">
        <v>1.8175000000000001</v>
      </c>
      <c r="AE122" s="92">
        <v>1026.5825</v>
      </c>
      <c r="AF122" s="92">
        <v>323354.5</v>
      </c>
      <c r="AG122" s="100">
        <v>3.6950833333334132</v>
      </c>
      <c r="AH122" s="92">
        <v>1116.4764197420754</v>
      </c>
      <c r="AI122" s="99" t="s">
        <v>869</v>
      </c>
      <c r="AJ122" s="99">
        <v>130.7464950016296</v>
      </c>
      <c r="AK122" s="99">
        <v>27.148879420224443</v>
      </c>
      <c r="AL122" s="99">
        <v>157.89537442185403</v>
      </c>
      <c r="AM122" s="99">
        <v>183.62640000000002</v>
      </c>
      <c r="AN122" s="99">
        <v>60.16</v>
      </c>
      <c r="AO122" s="101">
        <v>2.5157626126575536</v>
      </c>
      <c r="AP122" s="99">
        <v>108.5</v>
      </c>
      <c r="AQ122" s="99">
        <v>75.8125</v>
      </c>
      <c r="AR122" s="99">
        <v>127.25</v>
      </c>
      <c r="AS122" s="99">
        <v>10.855000000000002</v>
      </c>
      <c r="AT122" s="99">
        <v>476.04750000000001</v>
      </c>
      <c r="AU122" s="99">
        <v>3.9650000000000003</v>
      </c>
      <c r="AV122" s="99">
        <v>8.8650000000000002</v>
      </c>
      <c r="AW122" s="99">
        <v>3.9125000000000001</v>
      </c>
      <c r="AX122" s="99">
        <v>19.156942116465466</v>
      </c>
      <c r="AY122" s="99">
        <v>30.577499999999997</v>
      </c>
      <c r="AZ122" s="99">
        <v>2.1274999999999999</v>
      </c>
      <c r="BA122" s="99">
        <v>0.97499999999999998</v>
      </c>
      <c r="BB122" s="99">
        <v>13.75</v>
      </c>
      <c r="BC122" s="99">
        <v>49.5</v>
      </c>
      <c r="BD122" s="99">
        <v>26.087515547573918</v>
      </c>
      <c r="BE122" s="99">
        <v>27.642500000000002</v>
      </c>
      <c r="BF122" s="99">
        <v>88.875</v>
      </c>
      <c r="BG122" s="99">
        <v>3.8956249999999999</v>
      </c>
      <c r="BH122" s="99">
        <v>11.652500000000002</v>
      </c>
      <c r="BI122" s="99">
        <v>8.625</v>
      </c>
      <c r="BJ122" s="99">
        <v>2.2774999999999999</v>
      </c>
      <c r="BK122" s="99">
        <v>51.807500000000005</v>
      </c>
      <c r="BL122" s="99">
        <v>8.9849999999999994</v>
      </c>
      <c r="BM122" s="99">
        <v>12.360000000000001</v>
      </c>
    </row>
    <row r="123" spans="1:65" x14ac:dyDescent="0.2">
      <c r="A123" s="13">
        <v>2229180400</v>
      </c>
      <c r="B123" s="14" t="s">
        <v>397</v>
      </c>
      <c r="C123" s="14" t="s">
        <v>405</v>
      </c>
      <c r="D123" s="14" t="s">
        <v>406</v>
      </c>
      <c r="E123" s="99">
        <v>12.192499999999999</v>
      </c>
      <c r="F123" s="99">
        <v>5.2725</v>
      </c>
      <c r="G123" s="99">
        <v>4.1175000000000006</v>
      </c>
      <c r="H123" s="99">
        <v>1.3900000000000001</v>
      </c>
      <c r="I123" s="99">
        <v>1</v>
      </c>
      <c r="J123" s="99">
        <v>2.4700000000000002</v>
      </c>
      <c r="K123" s="99">
        <v>2.73</v>
      </c>
      <c r="L123" s="99">
        <v>1.0375000000000001</v>
      </c>
      <c r="M123" s="99">
        <v>4.2774999999999999</v>
      </c>
      <c r="N123" s="99">
        <v>3.86</v>
      </c>
      <c r="O123" s="99">
        <v>0.53249999999999997</v>
      </c>
      <c r="P123" s="99">
        <v>1.5675000000000001</v>
      </c>
      <c r="Q123" s="99">
        <v>3.5225</v>
      </c>
      <c r="R123" s="99">
        <v>3.8649999999999998</v>
      </c>
      <c r="S123" s="99">
        <v>4.6050000000000004</v>
      </c>
      <c r="T123" s="99">
        <v>2.7475000000000001</v>
      </c>
      <c r="U123" s="99">
        <v>3.8999999999999995</v>
      </c>
      <c r="V123" s="99">
        <v>1.28</v>
      </c>
      <c r="W123" s="99">
        <v>1.895</v>
      </c>
      <c r="X123" s="99">
        <v>1.9975000000000001</v>
      </c>
      <c r="Y123" s="99">
        <v>15.684999999999999</v>
      </c>
      <c r="Z123" s="99">
        <v>6.04</v>
      </c>
      <c r="AA123" s="99">
        <v>2.4950000000000001</v>
      </c>
      <c r="AB123" s="99">
        <v>1.355</v>
      </c>
      <c r="AC123" s="99">
        <v>3.2299999999999995</v>
      </c>
      <c r="AD123" s="99">
        <v>1.9700000000000002</v>
      </c>
      <c r="AE123" s="92">
        <v>1025.73</v>
      </c>
      <c r="AF123" s="92">
        <v>259522.25</v>
      </c>
      <c r="AG123" s="100">
        <v>3.2467708333334775</v>
      </c>
      <c r="AH123" s="92">
        <v>848.84909709668057</v>
      </c>
      <c r="AI123" s="99" t="s">
        <v>869</v>
      </c>
      <c r="AJ123" s="99">
        <v>91.688807081872156</v>
      </c>
      <c r="AK123" s="99">
        <v>54.385213889829032</v>
      </c>
      <c r="AL123" s="99">
        <v>146.0740209717012</v>
      </c>
      <c r="AM123" s="99">
        <v>183.62640000000002</v>
      </c>
      <c r="AN123" s="99">
        <v>64.452500000000001</v>
      </c>
      <c r="AO123" s="101">
        <v>2.4977499999999999</v>
      </c>
      <c r="AP123" s="99">
        <v>100.3175</v>
      </c>
      <c r="AQ123" s="99">
        <v>125.92000000000002</v>
      </c>
      <c r="AR123" s="99">
        <v>83.737499999999997</v>
      </c>
      <c r="AS123" s="99">
        <v>11.535</v>
      </c>
      <c r="AT123" s="99">
        <v>482.4325</v>
      </c>
      <c r="AU123" s="99">
        <v>4.24</v>
      </c>
      <c r="AV123" s="99">
        <v>10.387500000000001</v>
      </c>
      <c r="AW123" s="99">
        <v>3.895</v>
      </c>
      <c r="AX123" s="99">
        <v>24.0075</v>
      </c>
      <c r="AY123" s="99">
        <v>42.117500000000007</v>
      </c>
      <c r="AZ123" s="99">
        <v>2.5425</v>
      </c>
      <c r="BA123" s="99">
        <v>1.3125</v>
      </c>
      <c r="BB123" s="99">
        <v>13.405000000000001</v>
      </c>
      <c r="BC123" s="99">
        <v>34.082499999999996</v>
      </c>
      <c r="BD123" s="99">
        <v>30.669999999999998</v>
      </c>
      <c r="BE123" s="99">
        <v>32.662499999999994</v>
      </c>
      <c r="BF123" s="99">
        <v>82.537499999999994</v>
      </c>
      <c r="BG123" s="99">
        <v>7.0991666666666671</v>
      </c>
      <c r="BH123" s="99">
        <v>10.602499999999999</v>
      </c>
      <c r="BI123" s="99">
        <v>18.7075</v>
      </c>
      <c r="BJ123" s="99">
        <v>2.415</v>
      </c>
      <c r="BK123" s="99">
        <v>51.3125</v>
      </c>
      <c r="BL123" s="99">
        <v>9.3074999999999992</v>
      </c>
      <c r="BM123" s="99">
        <v>10.975</v>
      </c>
    </row>
    <row r="124" spans="1:65" x14ac:dyDescent="0.2">
      <c r="A124" s="13">
        <v>2229340450</v>
      </c>
      <c r="B124" s="14" t="s">
        <v>397</v>
      </c>
      <c r="C124" s="14" t="s">
        <v>407</v>
      </c>
      <c r="D124" s="14" t="s">
        <v>408</v>
      </c>
      <c r="E124" s="99">
        <v>13.164999999999999</v>
      </c>
      <c r="F124" s="99">
        <v>4.3624999999999998</v>
      </c>
      <c r="G124" s="99">
        <v>3.9850000000000003</v>
      </c>
      <c r="H124" s="99">
        <v>1.1175000000000002</v>
      </c>
      <c r="I124" s="99">
        <v>1.06</v>
      </c>
      <c r="J124" s="99">
        <v>2.2775000000000003</v>
      </c>
      <c r="K124" s="99">
        <v>1.4575</v>
      </c>
      <c r="L124" s="99">
        <v>1.0125</v>
      </c>
      <c r="M124" s="99">
        <v>4.1050000000000004</v>
      </c>
      <c r="N124" s="99">
        <v>3.5175000000000001</v>
      </c>
      <c r="O124" s="99">
        <v>0.56499999999999995</v>
      </c>
      <c r="P124" s="99">
        <v>1.6325000000000001</v>
      </c>
      <c r="Q124" s="99">
        <v>3.85</v>
      </c>
      <c r="R124" s="99">
        <v>3.5675000000000003</v>
      </c>
      <c r="S124" s="99">
        <v>4.0850000000000009</v>
      </c>
      <c r="T124" s="99">
        <v>2.17</v>
      </c>
      <c r="U124" s="99">
        <v>3.8925000000000001</v>
      </c>
      <c r="V124" s="99">
        <v>1.2749999999999999</v>
      </c>
      <c r="W124" s="99">
        <v>1.8925000000000001</v>
      </c>
      <c r="X124" s="99">
        <v>2.0350000000000001</v>
      </c>
      <c r="Y124" s="99">
        <v>17.059999999999999</v>
      </c>
      <c r="Z124" s="99">
        <v>5.2350000000000003</v>
      </c>
      <c r="AA124" s="99">
        <v>2.4749999999999996</v>
      </c>
      <c r="AB124" s="99">
        <v>1.4700000000000002</v>
      </c>
      <c r="AC124" s="99">
        <v>2.7475000000000005</v>
      </c>
      <c r="AD124" s="99">
        <v>1.94</v>
      </c>
      <c r="AE124" s="92">
        <v>1184.9675</v>
      </c>
      <c r="AF124" s="92">
        <v>265976</v>
      </c>
      <c r="AG124" s="100">
        <v>3.1632291666667873</v>
      </c>
      <c r="AH124" s="92">
        <v>860.01133263608108</v>
      </c>
      <c r="AI124" s="99">
        <v>100.2486750881209</v>
      </c>
      <c r="AJ124" s="99" t="s">
        <v>869</v>
      </c>
      <c r="AK124" s="99" t="s">
        <v>869</v>
      </c>
      <c r="AL124" s="99">
        <v>100.2486750881209</v>
      </c>
      <c r="AM124" s="99">
        <v>183.62640000000002</v>
      </c>
      <c r="AN124" s="99">
        <v>51.272500000000001</v>
      </c>
      <c r="AO124" s="101">
        <v>2.4790000000000001</v>
      </c>
      <c r="AP124" s="99">
        <v>111.2375</v>
      </c>
      <c r="AQ124" s="99">
        <v>86.222499999999997</v>
      </c>
      <c r="AR124" s="99">
        <v>92.612499999999997</v>
      </c>
      <c r="AS124" s="99">
        <v>11.370000000000001</v>
      </c>
      <c r="AT124" s="99">
        <v>490.94250000000005</v>
      </c>
      <c r="AU124" s="99">
        <v>4.5149999999999997</v>
      </c>
      <c r="AV124" s="99">
        <v>10.125</v>
      </c>
      <c r="AW124" s="99">
        <v>3.855</v>
      </c>
      <c r="AX124" s="99">
        <v>20.475000000000001</v>
      </c>
      <c r="AY124" s="99">
        <v>38.222500000000004</v>
      </c>
      <c r="AZ124" s="99">
        <v>2.0024999999999999</v>
      </c>
      <c r="BA124" s="99">
        <v>1.1074999999999999</v>
      </c>
      <c r="BB124" s="99">
        <v>12.237500000000001</v>
      </c>
      <c r="BC124" s="99">
        <v>29.5975</v>
      </c>
      <c r="BD124" s="99">
        <v>24.889999999999997</v>
      </c>
      <c r="BE124" s="99">
        <v>25.15</v>
      </c>
      <c r="BF124" s="99">
        <v>79.352499999999992</v>
      </c>
      <c r="BG124" s="99">
        <v>10</v>
      </c>
      <c r="BH124" s="99">
        <v>8.6450000000000014</v>
      </c>
      <c r="BI124" s="99">
        <v>13.375</v>
      </c>
      <c r="BJ124" s="99">
        <v>2.5675000000000003</v>
      </c>
      <c r="BK124" s="99">
        <v>47.405000000000001</v>
      </c>
      <c r="BL124" s="99">
        <v>8.7199999999999989</v>
      </c>
      <c r="BM124" s="99">
        <v>7.0575000000000001</v>
      </c>
    </row>
    <row r="125" spans="1:65" x14ac:dyDescent="0.2">
      <c r="A125" s="13">
        <v>2233740500</v>
      </c>
      <c r="B125" s="14" t="s">
        <v>397</v>
      </c>
      <c r="C125" s="14" t="s">
        <v>409</v>
      </c>
      <c r="D125" s="14" t="s">
        <v>410</v>
      </c>
      <c r="E125" s="99">
        <v>11.2875</v>
      </c>
      <c r="F125" s="99">
        <v>4.5449999999999999</v>
      </c>
      <c r="G125" s="99">
        <v>3.8224999999999998</v>
      </c>
      <c r="H125" s="99">
        <v>1.1625000000000001</v>
      </c>
      <c r="I125" s="99">
        <v>0.995</v>
      </c>
      <c r="J125" s="99">
        <v>2.0975000000000001</v>
      </c>
      <c r="K125" s="99">
        <v>1.41</v>
      </c>
      <c r="L125" s="99">
        <v>0.96500000000000008</v>
      </c>
      <c r="M125" s="99">
        <v>3.4625000000000004</v>
      </c>
      <c r="N125" s="99">
        <v>2.7749999999999999</v>
      </c>
      <c r="O125" s="99">
        <v>0.59000000000000008</v>
      </c>
      <c r="P125" s="99">
        <v>1.6074999999999999</v>
      </c>
      <c r="Q125" s="99">
        <v>3.51</v>
      </c>
      <c r="R125" s="99">
        <v>3.3875000000000002</v>
      </c>
      <c r="S125" s="99">
        <v>3.6124999999999998</v>
      </c>
      <c r="T125" s="99">
        <v>1.9624999999999999</v>
      </c>
      <c r="U125" s="99">
        <v>3.9699999999999998</v>
      </c>
      <c r="V125" s="99">
        <v>1.085</v>
      </c>
      <c r="W125" s="99">
        <v>1.6775</v>
      </c>
      <c r="X125" s="99">
        <v>1.7675000000000001</v>
      </c>
      <c r="Y125" s="99">
        <v>15.09</v>
      </c>
      <c r="Z125" s="99">
        <v>4.9874999999999998</v>
      </c>
      <c r="AA125" s="99">
        <v>2.4975000000000001</v>
      </c>
      <c r="AB125" s="99">
        <v>1.2075</v>
      </c>
      <c r="AC125" s="99">
        <v>2.99</v>
      </c>
      <c r="AD125" s="99">
        <v>1.7425000000000002</v>
      </c>
      <c r="AE125" s="92">
        <v>788.46500000000003</v>
      </c>
      <c r="AF125" s="92">
        <v>323235.25</v>
      </c>
      <c r="AG125" s="100">
        <v>3.1267708333334201</v>
      </c>
      <c r="AH125" s="92">
        <v>1040.8093690072046</v>
      </c>
      <c r="AI125" s="99" t="s">
        <v>869</v>
      </c>
      <c r="AJ125" s="99">
        <v>61.943734574756952</v>
      </c>
      <c r="AK125" s="99">
        <v>55.830213889829032</v>
      </c>
      <c r="AL125" s="99">
        <v>117.77394846458598</v>
      </c>
      <c r="AM125" s="99">
        <v>183.62640000000002</v>
      </c>
      <c r="AN125" s="99">
        <v>46.142499999999998</v>
      </c>
      <c r="AO125" s="101">
        <v>2.40625</v>
      </c>
      <c r="AP125" s="99">
        <v>105.75</v>
      </c>
      <c r="AQ125" s="99">
        <v>134.69</v>
      </c>
      <c r="AR125" s="99">
        <v>96.394999999999996</v>
      </c>
      <c r="AS125" s="99">
        <v>10.2775</v>
      </c>
      <c r="AT125" s="99">
        <v>490.97500000000002</v>
      </c>
      <c r="AU125" s="99">
        <v>3.625</v>
      </c>
      <c r="AV125" s="99">
        <v>10.702500000000001</v>
      </c>
      <c r="AW125" s="99">
        <v>3.6549999999999998</v>
      </c>
      <c r="AX125" s="99">
        <v>20.105</v>
      </c>
      <c r="AY125" s="99">
        <v>34.102499999999999</v>
      </c>
      <c r="AZ125" s="99">
        <v>2.1225000000000001</v>
      </c>
      <c r="BA125" s="99">
        <v>1.0525</v>
      </c>
      <c r="BB125" s="99">
        <v>14.545</v>
      </c>
      <c r="BC125" s="99">
        <v>28.5625</v>
      </c>
      <c r="BD125" s="99">
        <v>22.487499999999997</v>
      </c>
      <c r="BE125" s="99">
        <v>29.65</v>
      </c>
      <c r="BF125" s="99">
        <v>99.252500000000012</v>
      </c>
      <c r="BG125" s="99">
        <v>10.100000000000001</v>
      </c>
      <c r="BH125" s="99">
        <v>8.9075000000000006</v>
      </c>
      <c r="BI125" s="99">
        <v>13.75</v>
      </c>
      <c r="BJ125" s="99">
        <v>3.0074999999999998</v>
      </c>
      <c r="BK125" s="99">
        <v>56.495000000000005</v>
      </c>
      <c r="BL125" s="99">
        <v>9.0350000000000001</v>
      </c>
      <c r="BM125" s="99">
        <v>8.4849999999999994</v>
      </c>
    </row>
    <row r="126" spans="1:65" x14ac:dyDescent="0.2">
      <c r="A126" s="13">
        <v>2235380600</v>
      </c>
      <c r="B126" s="14" t="s">
        <v>397</v>
      </c>
      <c r="C126" s="14" t="s">
        <v>411</v>
      </c>
      <c r="D126" s="14" t="s">
        <v>412</v>
      </c>
      <c r="E126" s="99">
        <v>13.7075</v>
      </c>
      <c r="F126" s="99">
        <v>4.6150000000000002</v>
      </c>
      <c r="G126" s="99">
        <v>4.5674999999999999</v>
      </c>
      <c r="H126" s="99">
        <v>1.2375</v>
      </c>
      <c r="I126" s="99">
        <v>0.97249999999999992</v>
      </c>
      <c r="J126" s="99">
        <v>2.3724999999999996</v>
      </c>
      <c r="K126" s="99">
        <v>1.8125</v>
      </c>
      <c r="L126" s="99">
        <v>0.99249999999999994</v>
      </c>
      <c r="M126" s="99">
        <v>4.0124999999999993</v>
      </c>
      <c r="N126" s="99">
        <v>2.9899999999999998</v>
      </c>
      <c r="O126" s="99">
        <v>0.61250000000000004</v>
      </c>
      <c r="P126" s="99">
        <v>1.6624999999999999</v>
      </c>
      <c r="Q126" s="99">
        <v>3.6799999999999997</v>
      </c>
      <c r="R126" s="99">
        <v>3.6</v>
      </c>
      <c r="S126" s="99">
        <v>3.8899999999999997</v>
      </c>
      <c r="T126" s="99">
        <v>2.34</v>
      </c>
      <c r="U126" s="99">
        <v>3.5449999999999999</v>
      </c>
      <c r="V126" s="99">
        <v>1.2550000000000001</v>
      </c>
      <c r="W126" s="99">
        <v>1.97</v>
      </c>
      <c r="X126" s="99">
        <v>1.9024999999999999</v>
      </c>
      <c r="Y126" s="99">
        <v>15.79</v>
      </c>
      <c r="Z126" s="99">
        <v>5.2874999999999996</v>
      </c>
      <c r="AA126" s="99">
        <v>2.7625000000000002</v>
      </c>
      <c r="AB126" s="99">
        <v>1.19</v>
      </c>
      <c r="AC126" s="99">
        <v>2.9375</v>
      </c>
      <c r="AD126" s="99">
        <v>1.95</v>
      </c>
      <c r="AE126" s="92">
        <v>1673.27</v>
      </c>
      <c r="AF126" s="92">
        <v>581102.75</v>
      </c>
      <c r="AG126" s="100">
        <v>3.1276041666666323</v>
      </c>
      <c r="AH126" s="92">
        <v>1873.4946752034584</v>
      </c>
      <c r="AI126" s="99" t="s">
        <v>869</v>
      </c>
      <c r="AJ126" s="99">
        <v>62.243666149999996</v>
      </c>
      <c r="AK126" s="99">
        <v>39.929809046826513</v>
      </c>
      <c r="AL126" s="99">
        <v>102.1734751968265</v>
      </c>
      <c r="AM126" s="99">
        <v>183.62640000000002</v>
      </c>
      <c r="AN126" s="99">
        <v>54.91</v>
      </c>
      <c r="AO126" s="101">
        <v>2.5939999999999999</v>
      </c>
      <c r="AP126" s="99">
        <v>100.5825</v>
      </c>
      <c r="AQ126" s="99">
        <v>160.41499999999999</v>
      </c>
      <c r="AR126" s="99">
        <v>119.0825</v>
      </c>
      <c r="AS126" s="99">
        <v>11.610000000000001</v>
      </c>
      <c r="AT126" s="99">
        <v>512.46500000000003</v>
      </c>
      <c r="AU126" s="99">
        <v>4.585</v>
      </c>
      <c r="AV126" s="99">
        <v>9.7750000000000004</v>
      </c>
      <c r="AW126" s="99">
        <v>3.9450000000000003</v>
      </c>
      <c r="AX126" s="99">
        <v>20.8325</v>
      </c>
      <c r="AY126" s="99">
        <v>47.08</v>
      </c>
      <c r="AZ126" s="99">
        <v>2.5</v>
      </c>
      <c r="BA126" s="99">
        <v>1.0825</v>
      </c>
      <c r="BB126" s="99">
        <v>17.0825</v>
      </c>
      <c r="BC126" s="99">
        <v>29.962499999999999</v>
      </c>
      <c r="BD126" s="99">
        <v>27.282499999999999</v>
      </c>
      <c r="BE126" s="99">
        <v>36.177500000000002</v>
      </c>
      <c r="BF126" s="99">
        <v>101.7925</v>
      </c>
      <c r="BG126" s="99">
        <v>9.99</v>
      </c>
      <c r="BH126" s="99">
        <v>12.155000000000001</v>
      </c>
      <c r="BI126" s="99">
        <v>20.065000000000001</v>
      </c>
      <c r="BJ126" s="99">
        <v>2.6875</v>
      </c>
      <c r="BK126" s="99">
        <v>57.082499999999996</v>
      </c>
      <c r="BL126" s="99">
        <v>9.5675000000000008</v>
      </c>
      <c r="BM126" s="99">
        <v>9.7375000000000007</v>
      </c>
    </row>
    <row r="127" spans="1:65" x14ac:dyDescent="0.2">
      <c r="A127" s="13">
        <v>2235380850</v>
      </c>
      <c r="B127" s="14" t="s">
        <v>397</v>
      </c>
      <c r="C127" s="14" t="s">
        <v>411</v>
      </c>
      <c r="D127" s="14" t="s">
        <v>844</v>
      </c>
      <c r="E127" s="99">
        <v>12.76862287846712</v>
      </c>
      <c r="F127" s="99">
        <v>4.2008223332316801</v>
      </c>
      <c r="G127" s="99">
        <v>4.1756772521437391</v>
      </c>
      <c r="H127" s="99">
        <v>1.0725276377831037</v>
      </c>
      <c r="I127" s="99">
        <v>0.88869547099691804</v>
      </c>
      <c r="J127" s="99">
        <v>2.269337207920521</v>
      </c>
      <c r="K127" s="99">
        <v>1.5997642506991361</v>
      </c>
      <c r="L127" s="99">
        <v>0.99084458176667467</v>
      </c>
      <c r="M127" s="99">
        <v>3.7925517421680262</v>
      </c>
      <c r="N127" s="99">
        <v>3.1880929923438224</v>
      </c>
      <c r="O127" s="99">
        <v>0.56239106895323743</v>
      </c>
      <c r="P127" s="99">
        <v>1.5920717389376167</v>
      </c>
      <c r="Q127" s="99">
        <v>3.5211329307456527</v>
      </c>
      <c r="R127" s="99">
        <v>3.4186347216854287</v>
      </c>
      <c r="S127" s="99">
        <v>3.9023476313369709</v>
      </c>
      <c r="T127" s="99">
        <v>1.9448040263428321</v>
      </c>
      <c r="U127" s="99">
        <v>3.6644782122357866</v>
      </c>
      <c r="V127" s="99">
        <v>1.2019518192262699</v>
      </c>
      <c r="W127" s="99">
        <v>2.0641411980300428</v>
      </c>
      <c r="X127" s="99">
        <v>1.8879419283502008</v>
      </c>
      <c r="Y127" s="99">
        <v>14.684211788894441</v>
      </c>
      <c r="Z127" s="99">
        <v>4.8974890927924353</v>
      </c>
      <c r="AA127" s="99">
        <v>2.7795107517737572</v>
      </c>
      <c r="AB127" s="99">
        <v>1.3072519517073558</v>
      </c>
      <c r="AC127" s="99">
        <v>2.9727715677359896</v>
      </c>
      <c r="AD127" s="99">
        <v>1.9430931092623016</v>
      </c>
      <c r="AE127" s="92">
        <v>1075.0881947922978</v>
      </c>
      <c r="AF127" s="92">
        <v>383147.25106874551</v>
      </c>
      <c r="AG127" s="100">
        <v>3.1840059305673378</v>
      </c>
      <c r="AH127" s="92">
        <v>1243.4177148514723</v>
      </c>
      <c r="AI127" s="99">
        <v>154.01632961910178</v>
      </c>
      <c r="AJ127" s="99" t="s">
        <v>869</v>
      </c>
      <c r="AK127" s="99" t="s">
        <v>869</v>
      </c>
      <c r="AL127" s="99">
        <v>154.01632961910178</v>
      </c>
      <c r="AM127" s="99">
        <v>183.38912107434305</v>
      </c>
      <c r="AN127" s="99">
        <v>54.331954771970999</v>
      </c>
      <c r="AO127" s="101">
        <v>2.3927375772259087</v>
      </c>
      <c r="AP127" s="99">
        <v>90.41215169574464</v>
      </c>
      <c r="AQ127" s="99">
        <v>116.22497345833931</v>
      </c>
      <c r="AR127" s="99">
        <v>98.576203575258887</v>
      </c>
      <c r="AS127" s="99">
        <v>11.398955996444307</v>
      </c>
      <c r="AT127" s="99">
        <v>482.40629019068842</v>
      </c>
      <c r="AU127" s="99">
        <v>5.1658996924476703</v>
      </c>
      <c r="AV127" s="99">
        <v>9.3061493952758898</v>
      </c>
      <c r="AW127" s="99">
        <v>3.8961086373579201</v>
      </c>
      <c r="AX127" s="99">
        <v>20.431895520500241</v>
      </c>
      <c r="AY127" s="99">
        <v>44.867040649957339</v>
      </c>
      <c r="AZ127" s="99">
        <v>2.0149235596536696</v>
      </c>
      <c r="BA127" s="99">
        <v>1.0974568101215818</v>
      </c>
      <c r="BB127" s="99">
        <v>12.881266695443275</v>
      </c>
      <c r="BC127" s="99">
        <v>32.128348760004521</v>
      </c>
      <c r="BD127" s="99">
        <v>30.099606275068844</v>
      </c>
      <c r="BE127" s="99">
        <v>32.779568689427052</v>
      </c>
      <c r="BF127" s="99">
        <v>96.869145016127987</v>
      </c>
      <c r="BG127" s="99">
        <v>10.182810708712914</v>
      </c>
      <c r="BH127" s="99">
        <v>11.062008406023947</v>
      </c>
      <c r="BI127" s="99">
        <v>16.762343419577164</v>
      </c>
      <c r="BJ127" s="99">
        <v>2.2416432208562274</v>
      </c>
      <c r="BK127" s="99">
        <v>54.195088837149598</v>
      </c>
      <c r="BL127" s="99">
        <v>8.9193206040114656</v>
      </c>
      <c r="BM127" s="99">
        <v>7.8703579060534388</v>
      </c>
    </row>
    <row r="128" spans="1:65" x14ac:dyDescent="0.2">
      <c r="A128" s="13">
        <v>2243340800</v>
      </c>
      <c r="B128" s="14" t="s">
        <v>397</v>
      </c>
      <c r="C128" s="14" t="s">
        <v>413</v>
      </c>
      <c r="D128" s="14" t="s">
        <v>414</v>
      </c>
      <c r="E128" s="99">
        <v>13.61</v>
      </c>
      <c r="F128" s="99">
        <v>4.7675000000000001</v>
      </c>
      <c r="G128" s="99">
        <v>4.8049999999999997</v>
      </c>
      <c r="H128" s="99">
        <v>1.135</v>
      </c>
      <c r="I128" s="99">
        <v>1.0874999999999999</v>
      </c>
      <c r="J128" s="99">
        <v>2.16</v>
      </c>
      <c r="K128" s="99">
        <v>1.6199999999999999</v>
      </c>
      <c r="L128" s="99">
        <v>0.98</v>
      </c>
      <c r="M128" s="99">
        <v>3.8949999999999996</v>
      </c>
      <c r="N128" s="99">
        <v>3.0449999999999999</v>
      </c>
      <c r="O128" s="99">
        <v>0.56999999999999995</v>
      </c>
      <c r="P128" s="99">
        <v>1.5774999999999999</v>
      </c>
      <c r="Q128" s="99">
        <v>3.7425000000000002</v>
      </c>
      <c r="R128" s="99">
        <v>3.7124999999999999</v>
      </c>
      <c r="S128" s="99">
        <v>4.4399999999999995</v>
      </c>
      <c r="T128" s="99">
        <v>2.1425000000000001</v>
      </c>
      <c r="U128" s="99">
        <v>4.2275</v>
      </c>
      <c r="V128" s="99">
        <v>1.2349999999999999</v>
      </c>
      <c r="W128" s="99">
        <v>1.8</v>
      </c>
      <c r="X128" s="99">
        <v>1.9775</v>
      </c>
      <c r="Y128" s="99">
        <v>15.209999999999999</v>
      </c>
      <c r="Z128" s="99">
        <v>5.0075000000000003</v>
      </c>
      <c r="AA128" s="99">
        <v>2.6149999999999998</v>
      </c>
      <c r="AB128" s="99">
        <v>1.26</v>
      </c>
      <c r="AC128" s="99">
        <v>2.8899999999999997</v>
      </c>
      <c r="AD128" s="99">
        <v>1.9675</v>
      </c>
      <c r="AE128" s="92">
        <v>974.16750000000002</v>
      </c>
      <c r="AF128" s="92">
        <v>297400.25</v>
      </c>
      <c r="AG128" s="100">
        <v>3.5257291666668062</v>
      </c>
      <c r="AH128" s="92">
        <v>1003.6135329685239</v>
      </c>
      <c r="AI128" s="99" t="s">
        <v>869</v>
      </c>
      <c r="AJ128" s="99">
        <v>80.819331395833331</v>
      </c>
      <c r="AK128" s="99">
        <v>55.837713889829026</v>
      </c>
      <c r="AL128" s="99">
        <v>136.65704528566235</v>
      </c>
      <c r="AM128" s="99">
        <v>183.62640000000002</v>
      </c>
      <c r="AN128" s="99">
        <v>54.072499999999998</v>
      </c>
      <c r="AO128" s="101">
        <v>2.5622499999999997</v>
      </c>
      <c r="AP128" s="99">
        <v>103.75</v>
      </c>
      <c r="AQ128" s="99">
        <v>106.625</v>
      </c>
      <c r="AR128" s="99">
        <v>108.5575</v>
      </c>
      <c r="AS128" s="99">
        <v>10.6</v>
      </c>
      <c r="AT128" s="99">
        <v>485.04250000000002</v>
      </c>
      <c r="AU128" s="99">
        <v>4.4775</v>
      </c>
      <c r="AV128" s="99">
        <v>10.6775</v>
      </c>
      <c r="AW128" s="99">
        <v>3.8875000000000002</v>
      </c>
      <c r="AX128" s="99">
        <v>19.622499999999999</v>
      </c>
      <c r="AY128" s="99">
        <v>37.5</v>
      </c>
      <c r="AZ128" s="99">
        <v>2.39</v>
      </c>
      <c r="BA128" s="99">
        <v>1.1299999999999999</v>
      </c>
      <c r="BB128" s="99">
        <v>13.370000000000001</v>
      </c>
      <c r="BC128" s="99">
        <v>34.625</v>
      </c>
      <c r="BD128" s="99">
        <v>25.52</v>
      </c>
      <c r="BE128" s="99">
        <v>36.247500000000002</v>
      </c>
      <c r="BF128" s="99">
        <v>98.792500000000004</v>
      </c>
      <c r="BG128" s="99">
        <v>9.557500000000001</v>
      </c>
      <c r="BH128" s="99">
        <v>10.404999999999999</v>
      </c>
      <c r="BI128" s="99">
        <v>15.0825</v>
      </c>
      <c r="BJ128" s="99">
        <v>3.3575000000000004</v>
      </c>
      <c r="BK128" s="99">
        <v>47.5</v>
      </c>
      <c r="BL128" s="99">
        <v>9.5549999999999997</v>
      </c>
      <c r="BM128" s="99">
        <v>10.865</v>
      </c>
    </row>
    <row r="129" spans="1:65" x14ac:dyDescent="0.2">
      <c r="A129" s="13">
        <v>2338860500</v>
      </c>
      <c r="B129" s="14" t="s">
        <v>415</v>
      </c>
      <c r="C129" s="14" t="s">
        <v>416</v>
      </c>
      <c r="D129" s="14" t="s">
        <v>417</v>
      </c>
      <c r="E129" s="99">
        <v>14.114999999999998</v>
      </c>
      <c r="F129" s="99">
        <v>3.6000000000000005</v>
      </c>
      <c r="G129" s="99">
        <v>5.1274999999999995</v>
      </c>
      <c r="H129" s="99">
        <v>1.1524999999999999</v>
      </c>
      <c r="I129" s="99">
        <v>1.2324999999999999</v>
      </c>
      <c r="J129" s="99">
        <v>2.5575000000000001</v>
      </c>
      <c r="K129" s="99">
        <v>1.5649999999999999</v>
      </c>
      <c r="L129" s="99">
        <v>1.25</v>
      </c>
      <c r="M129" s="99">
        <v>4.3025000000000002</v>
      </c>
      <c r="N129" s="99">
        <v>3.99</v>
      </c>
      <c r="O129" s="99">
        <v>0.53249999999999997</v>
      </c>
      <c r="P129" s="99">
        <v>1.79</v>
      </c>
      <c r="Q129" s="99">
        <v>3.73</v>
      </c>
      <c r="R129" s="99">
        <v>3.4775</v>
      </c>
      <c r="S129" s="99">
        <v>4.0274999999999999</v>
      </c>
      <c r="T129" s="99">
        <v>3.2725</v>
      </c>
      <c r="U129" s="99">
        <v>4.49</v>
      </c>
      <c r="V129" s="99">
        <v>1.3975</v>
      </c>
      <c r="W129" s="99">
        <v>2.1775000000000002</v>
      </c>
      <c r="X129" s="99">
        <v>2.2975000000000003</v>
      </c>
      <c r="Y129" s="99">
        <v>14.915000000000001</v>
      </c>
      <c r="Z129" s="99">
        <v>4.5274999999999999</v>
      </c>
      <c r="AA129" s="99">
        <v>2.7324999999999999</v>
      </c>
      <c r="AB129" s="99">
        <v>1.2375</v>
      </c>
      <c r="AC129" s="99">
        <v>2.8850000000000002</v>
      </c>
      <c r="AD129" s="99">
        <v>1.8975000000000002</v>
      </c>
      <c r="AE129" s="92">
        <v>1795.3150000000001</v>
      </c>
      <c r="AF129" s="92">
        <v>521879</v>
      </c>
      <c r="AG129" s="100">
        <v>3.1636666666668063</v>
      </c>
      <c r="AH129" s="92">
        <v>1684.7307474707975</v>
      </c>
      <c r="AI129" s="99" t="s">
        <v>869</v>
      </c>
      <c r="AJ129" s="99">
        <v>89.109094714583321</v>
      </c>
      <c r="AK129" s="99">
        <v>102.04824450960933</v>
      </c>
      <c r="AL129" s="99">
        <v>191.15733922419264</v>
      </c>
      <c r="AM129" s="99">
        <v>174.02673749999997</v>
      </c>
      <c r="AN129" s="99">
        <v>57.31</v>
      </c>
      <c r="AO129" s="101">
        <v>2.8685</v>
      </c>
      <c r="AP129" s="99">
        <v>149.8775</v>
      </c>
      <c r="AQ129" s="99">
        <v>149.71249999999998</v>
      </c>
      <c r="AR129" s="99">
        <v>107.17749999999999</v>
      </c>
      <c r="AS129" s="99">
        <v>9.8649999999999984</v>
      </c>
      <c r="AT129" s="99">
        <v>450.95749999999998</v>
      </c>
      <c r="AU129" s="99">
        <v>5.9249999999999998</v>
      </c>
      <c r="AV129" s="99">
        <v>10.727500000000001</v>
      </c>
      <c r="AW129" s="99">
        <v>4.2524999999999995</v>
      </c>
      <c r="AX129" s="99">
        <v>29.03</v>
      </c>
      <c r="AY129" s="99">
        <v>46</v>
      </c>
      <c r="AZ129" s="99">
        <v>2.4650000000000003</v>
      </c>
      <c r="BA129" s="99">
        <v>1.105</v>
      </c>
      <c r="BB129" s="99">
        <v>16.287500000000001</v>
      </c>
      <c r="BC129" s="99">
        <v>35.69</v>
      </c>
      <c r="BD129" s="99">
        <v>32.497500000000002</v>
      </c>
      <c r="BE129" s="99">
        <v>33.865000000000002</v>
      </c>
      <c r="BF129" s="99">
        <v>92.66</v>
      </c>
      <c r="BG129" s="99">
        <v>10.247291666666666</v>
      </c>
      <c r="BH129" s="99">
        <v>11.049999999999999</v>
      </c>
      <c r="BI129" s="99">
        <v>15.9375</v>
      </c>
      <c r="BJ129" s="99">
        <v>3.0025000000000004</v>
      </c>
      <c r="BK129" s="99">
        <v>59.517499999999998</v>
      </c>
      <c r="BL129" s="99">
        <v>10.24</v>
      </c>
      <c r="BM129" s="99">
        <v>9.4074999999999989</v>
      </c>
    </row>
    <row r="130" spans="1:65" x14ac:dyDescent="0.2">
      <c r="A130" s="13">
        <v>2412580100</v>
      </c>
      <c r="B130" s="14" t="s">
        <v>418</v>
      </c>
      <c r="C130" s="14" t="s">
        <v>419</v>
      </c>
      <c r="D130" s="14" t="s">
        <v>420</v>
      </c>
      <c r="E130" s="99">
        <v>13.815</v>
      </c>
      <c r="F130" s="99">
        <v>4.38</v>
      </c>
      <c r="G130" s="99">
        <v>5.0575000000000001</v>
      </c>
      <c r="H130" s="99">
        <v>1.5174999999999998</v>
      </c>
      <c r="I130" s="99">
        <v>1.2224999999999999</v>
      </c>
      <c r="J130" s="99">
        <v>2.4625000000000004</v>
      </c>
      <c r="K130" s="99">
        <v>1.86</v>
      </c>
      <c r="L130" s="99">
        <v>1.21</v>
      </c>
      <c r="M130" s="99">
        <v>4.5724999999999998</v>
      </c>
      <c r="N130" s="99">
        <v>3.9125000000000001</v>
      </c>
      <c r="O130" s="99">
        <v>0.63500000000000001</v>
      </c>
      <c r="P130" s="99">
        <v>1.6025000000000003</v>
      </c>
      <c r="Q130" s="99">
        <v>4.16</v>
      </c>
      <c r="R130" s="99">
        <v>3.5124999999999997</v>
      </c>
      <c r="S130" s="99">
        <v>4.62</v>
      </c>
      <c r="T130" s="99">
        <v>3.3975</v>
      </c>
      <c r="U130" s="99">
        <v>4.4675000000000002</v>
      </c>
      <c r="V130" s="99">
        <v>1.3774999999999997</v>
      </c>
      <c r="W130" s="99">
        <v>2.1575000000000002</v>
      </c>
      <c r="X130" s="99">
        <v>1.8074999999999999</v>
      </c>
      <c r="Y130" s="99">
        <v>16.824999999999999</v>
      </c>
      <c r="Z130" s="99">
        <v>4.9975000000000005</v>
      </c>
      <c r="AA130" s="99">
        <v>2.7699999999999996</v>
      </c>
      <c r="AB130" s="99">
        <v>1.2550000000000001</v>
      </c>
      <c r="AC130" s="99">
        <v>3.5324999999999998</v>
      </c>
      <c r="AD130" s="99">
        <v>2.1225000000000001</v>
      </c>
      <c r="AE130" s="92">
        <v>1721.2449999999999</v>
      </c>
      <c r="AF130" s="92">
        <v>423720.5</v>
      </c>
      <c r="AG130" s="100">
        <v>3.2166845237025585</v>
      </c>
      <c r="AH130" s="92">
        <v>1379.5625036709707</v>
      </c>
      <c r="AI130" s="99" t="s">
        <v>869</v>
      </c>
      <c r="AJ130" s="99">
        <v>87.000889789583326</v>
      </c>
      <c r="AK130" s="99">
        <v>94.219152244823746</v>
      </c>
      <c r="AL130" s="99">
        <v>181.22004203440707</v>
      </c>
      <c r="AM130" s="99">
        <v>195.46889999999999</v>
      </c>
      <c r="AN130" s="99">
        <v>57.225000000000001</v>
      </c>
      <c r="AO130" s="101">
        <v>2.7795000000000001</v>
      </c>
      <c r="AP130" s="99">
        <v>83.462500000000006</v>
      </c>
      <c r="AQ130" s="99">
        <v>84.897500000000008</v>
      </c>
      <c r="AR130" s="99">
        <v>86.86</v>
      </c>
      <c r="AS130" s="99">
        <v>10.227499999999999</v>
      </c>
      <c r="AT130" s="99">
        <v>385.69999999999993</v>
      </c>
      <c r="AU130" s="99">
        <v>5.5549999999999997</v>
      </c>
      <c r="AV130" s="99">
        <v>11.24</v>
      </c>
      <c r="AW130" s="99">
        <v>4.1400000000000006</v>
      </c>
      <c r="AX130" s="99">
        <v>23.02</v>
      </c>
      <c r="AY130" s="99">
        <v>55.314999999999998</v>
      </c>
      <c r="AZ130" s="99">
        <v>3.165</v>
      </c>
      <c r="BA130" s="99">
        <v>1.19</v>
      </c>
      <c r="BB130" s="99">
        <v>12.48</v>
      </c>
      <c r="BC130" s="99">
        <v>28.202500000000001</v>
      </c>
      <c r="BD130" s="99">
        <v>23.467499999999998</v>
      </c>
      <c r="BE130" s="99">
        <v>35.442499999999995</v>
      </c>
      <c r="BF130" s="99">
        <v>62.575000000000003</v>
      </c>
      <c r="BG130" s="99">
        <v>11.800833333333333</v>
      </c>
      <c r="BH130" s="99">
        <v>14.182499999999999</v>
      </c>
      <c r="BI130" s="99">
        <v>17.7075</v>
      </c>
      <c r="BJ130" s="99">
        <v>2.79</v>
      </c>
      <c r="BK130" s="99">
        <v>61.25</v>
      </c>
      <c r="BL130" s="99">
        <v>9.4599999999999991</v>
      </c>
      <c r="BM130" s="99">
        <v>9.7074999999999996</v>
      </c>
    </row>
    <row r="131" spans="1:65" x14ac:dyDescent="0.2">
      <c r="A131" s="13">
        <v>2423224250</v>
      </c>
      <c r="B131" s="14" t="s">
        <v>418</v>
      </c>
      <c r="C131" s="14" t="s">
        <v>270</v>
      </c>
      <c r="D131" s="14" t="s">
        <v>421</v>
      </c>
      <c r="E131" s="99">
        <v>14.215350240488986</v>
      </c>
      <c r="F131" s="99">
        <v>5.6571317244379475</v>
      </c>
      <c r="G131" s="99">
        <v>5.2634056144995958</v>
      </c>
      <c r="H131" s="99">
        <v>1.5630974082785261</v>
      </c>
      <c r="I131" s="99">
        <v>1.1670511899395368</v>
      </c>
      <c r="J131" s="99">
        <v>2.3501946360181107</v>
      </c>
      <c r="K131" s="99">
        <v>1.7250687301523429</v>
      </c>
      <c r="L131" s="99">
        <v>1.2309928456402857</v>
      </c>
      <c r="M131" s="99">
        <v>4.7633419237996382</v>
      </c>
      <c r="N131" s="99">
        <v>3.5393501380709598</v>
      </c>
      <c r="O131" s="99">
        <v>0.67685980473519258</v>
      </c>
      <c r="P131" s="99">
        <v>1.3054396474552772</v>
      </c>
      <c r="Q131" s="99">
        <v>4.3760397393832351</v>
      </c>
      <c r="R131" s="99">
        <v>3.6669738091074868</v>
      </c>
      <c r="S131" s="99">
        <v>4.6605122041280538</v>
      </c>
      <c r="T131" s="99">
        <v>3.4960750934796709</v>
      </c>
      <c r="U131" s="99">
        <v>4.8980714951184154</v>
      </c>
      <c r="V131" s="99">
        <v>1.4274099069632213</v>
      </c>
      <c r="W131" s="99">
        <v>2.1611555624105856</v>
      </c>
      <c r="X131" s="99">
        <v>2.0480702028246789</v>
      </c>
      <c r="Y131" s="99">
        <v>18.946229253960368</v>
      </c>
      <c r="Z131" s="99">
        <v>5.1122555917488262</v>
      </c>
      <c r="AA131" s="99">
        <v>2.6911760129496551</v>
      </c>
      <c r="AB131" s="99">
        <v>1.3789211877520644</v>
      </c>
      <c r="AC131" s="99">
        <v>3.6964838426212099</v>
      </c>
      <c r="AD131" s="99">
        <v>2.2711118961168504</v>
      </c>
      <c r="AE131" s="92">
        <v>2599.5589234816621</v>
      </c>
      <c r="AF131" s="92">
        <v>927908.70925638359</v>
      </c>
      <c r="AG131" s="100">
        <v>3.2027449693111993</v>
      </c>
      <c r="AH131" s="92">
        <v>3022.6181041632753</v>
      </c>
      <c r="AI131" s="99" t="s">
        <v>869</v>
      </c>
      <c r="AJ131" s="99">
        <v>112.56830074315253</v>
      </c>
      <c r="AK131" s="99">
        <v>81.798761988506897</v>
      </c>
      <c r="AL131" s="99">
        <v>194.36706273165942</v>
      </c>
      <c r="AM131" s="99">
        <v>194.67553717713406</v>
      </c>
      <c r="AN131" s="99">
        <v>62.262210953924111</v>
      </c>
      <c r="AO131" s="101">
        <v>2.9850475818505835</v>
      </c>
      <c r="AP131" s="99">
        <v>78.329999086374301</v>
      </c>
      <c r="AQ131" s="99">
        <v>92.392940379831515</v>
      </c>
      <c r="AR131" s="99">
        <v>88.267856481277761</v>
      </c>
      <c r="AS131" s="99">
        <v>10.547105602403651</v>
      </c>
      <c r="AT131" s="99">
        <v>408.72984606798332</v>
      </c>
      <c r="AU131" s="99">
        <v>5.9643012430076396</v>
      </c>
      <c r="AV131" s="99">
        <v>11.969113019194721</v>
      </c>
      <c r="AW131" s="99">
        <v>3.9803050690360524</v>
      </c>
      <c r="AX131" s="99">
        <v>26.264388291807993</v>
      </c>
      <c r="AY131" s="99">
        <v>65.233711044699461</v>
      </c>
      <c r="AZ131" s="99">
        <v>2.6552027884136979</v>
      </c>
      <c r="BA131" s="99">
        <v>1.1893110342588282</v>
      </c>
      <c r="BB131" s="99">
        <v>14.876688326983091</v>
      </c>
      <c r="BC131" s="99">
        <v>30.178915762380846</v>
      </c>
      <c r="BD131" s="99">
        <v>23.067497233657885</v>
      </c>
      <c r="BE131" s="99">
        <v>37.929623716658199</v>
      </c>
      <c r="BF131" s="99">
        <v>75.001828745612642</v>
      </c>
      <c r="BG131" s="99">
        <v>7.0173162831943827</v>
      </c>
      <c r="BH131" s="99">
        <v>12.885444339698061</v>
      </c>
      <c r="BI131" s="99">
        <v>17.681341675706726</v>
      </c>
      <c r="BJ131" s="99">
        <v>3.2412601576537048</v>
      </c>
      <c r="BK131" s="99">
        <v>53.727819573779243</v>
      </c>
      <c r="BL131" s="99">
        <v>10.77525487440546</v>
      </c>
      <c r="BM131" s="99">
        <v>9.6263165663176835</v>
      </c>
    </row>
    <row r="132" spans="1:65" x14ac:dyDescent="0.2">
      <c r="A132" s="13">
        <v>2514460200</v>
      </c>
      <c r="B132" s="14" t="s">
        <v>422</v>
      </c>
      <c r="C132" s="14" t="s">
        <v>423</v>
      </c>
      <c r="D132" s="14" t="s">
        <v>424</v>
      </c>
      <c r="E132" s="99">
        <v>16.305</v>
      </c>
      <c r="F132" s="99">
        <v>4.4075000000000006</v>
      </c>
      <c r="G132" s="99">
        <v>5.5950000000000006</v>
      </c>
      <c r="H132" s="99">
        <v>1.8574999999999999</v>
      </c>
      <c r="I132" s="99">
        <v>1.27</v>
      </c>
      <c r="J132" s="99">
        <v>2.8424999999999998</v>
      </c>
      <c r="K132" s="99">
        <v>2.1074999999999999</v>
      </c>
      <c r="L132" s="99">
        <v>1.5574999999999999</v>
      </c>
      <c r="M132" s="99">
        <v>4.7324999999999999</v>
      </c>
      <c r="N132" s="99">
        <v>4.1575000000000006</v>
      </c>
      <c r="O132" s="99">
        <v>0.70750000000000002</v>
      </c>
      <c r="P132" s="99">
        <v>2.0900000000000003</v>
      </c>
      <c r="Q132" s="99">
        <v>4.13</v>
      </c>
      <c r="R132" s="99">
        <v>3.6850000000000001</v>
      </c>
      <c r="S132" s="99">
        <v>4.1624999999999996</v>
      </c>
      <c r="T132" s="99">
        <v>3.2600000000000002</v>
      </c>
      <c r="U132" s="99">
        <v>5.26</v>
      </c>
      <c r="V132" s="99">
        <v>1.6074999999999999</v>
      </c>
      <c r="W132" s="99">
        <v>2.5299999999999998</v>
      </c>
      <c r="X132" s="99">
        <v>1.7075</v>
      </c>
      <c r="Y132" s="99">
        <v>17.035</v>
      </c>
      <c r="Z132" s="99">
        <v>5.4075000000000006</v>
      </c>
      <c r="AA132" s="99">
        <v>3.2525000000000004</v>
      </c>
      <c r="AB132" s="99">
        <v>1.5374999999999999</v>
      </c>
      <c r="AC132" s="99">
        <v>3.2075</v>
      </c>
      <c r="AD132" s="99">
        <v>2.1749999999999998</v>
      </c>
      <c r="AE132" s="92">
        <v>3396.5299999999997</v>
      </c>
      <c r="AF132" s="92">
        <v>828304.5</v>
      </c>
      <c r="AG132" s="100">
        <v>3.1562499999999987</v>
      </c>
      <c r="AH132" s="92">
        <v>2669.6985333230436</v>
      </c>
      <c r="AI132" s="99" t="s">
        <v>869</v>
      </c>
      <c r="AJ132" s="99">
        <v>77.570338427083328</v>
      </c>
      <c r="AK132" s="99">
        <v>171.00334641728338</v>
      </c>
      <c r="AL132" s="99">
        <v>248.57368484436671</v>
      </c>
      <c r="AM132" s="99">
        <v>184.5564</v>
      </c>
      <c r="AN132" s="99">
        <v>68.48</v>
      </c>
      <c r="AO132" s="101">
        <v>2.8304999999999998</v>
      </c>
      <c r="AP132" s="99">
        <v>106.0325</v>
      </c>
      <c r="AQ132" s="99">
        <v>191.125</v>
      </c>
      <c r="AR132" s="99">
        <v>113.875</v>
      </c>
      <c r="AS132" s="99">
        <v>10.0175</v>
      </c>
      <c r="AT132" s="99">
        <v>440.29499999999996</v>
      </c>
      <c r="AU132" s="99">
        <v>6.3325000000000005</v>
      </c>
      <c r="AV132" s="99">
        <v>12.24</v>
      </c>
      <c r="AW132" s="99">
        <v>4.74</v>
      </c>
      <c r="AX132" s="99">
        <v>40.2575</v>
      </c>
      <c r="AY132" s="99">
        <v>60.625</v>
      </c>
      <c r="AZ132" s="99">
        <v>2.4775</v>
      </c>
      <c r="BA132" s="99">
        <v>1.135</v>
      </c>
      <c r="BB132" s="99">
        <v>16.497500000000002</v>
      </c>
      <c r="BC132" s="99">
        <v>34.582500000000003</v>
      </c>
      <c r="BD132" s="99">
        <v>26.1675</v>
      </c>
      <c r="BE132" s="99">
        <v>30.97</v>
      </c>
      <c r="BF132" s="99">
        <v>96.222499999999997</v>
      </c>
      <c r="BG132" s="99">
        <v>25.043125</v>
      </c>
      <c r="BH132" s="99">
        <v>14.72</v>
      </c>
      <c r="BI132" s="99">
        <v>21.517499999999998</v>
      </c>
      <c r="BJ132" s="99">
        <v>3.1900000000000004</v>
      </c>
      <c r="BK132" s="99">
        <v>72.680000000000007</v>
      </c>
      <c r="BL132" s="99">
        <v>10.352500000000001</v>
      </c>
      <c r="BM132" s="99">
        <v>11.972500000000002</v>
      </c>
    </row>
    <row r="133" spans="1:65" x14ac:dyDescent="0.2">
      <c r="A133" s="13">
        <v>2538340700</v>
      </c>
      <c r="B133" s="14" t="s">
        <v>422</v>
      </c>
      <c r="C133" s="14" t="s">
        <v>425</v>
      </c>
      <c r="D133" s="14" t="s">
        <v>426</v>
      </c>
      <c r="E133" s="99">
        <v>12.682499999999999</v>
      </c>
      <c r="F133" s="99">
        <v>5.1049999999999995</v>
      </c>
      <c r="G133" s="99">
        <v>5.0750000000000002</v>
      </c>
      <c r="H133" s="99">
        <v>1.7650000000000001</v>
      </c>
      <c r="I133" s="99">
        <v>1.3825000000000001</v>
      </c>
      <c r="J133" s="99">
        <v>2.5225</v>
      </c>
      <c r="K133" s="99">
        <v>2.0575000000000001</v>
      </c>
      <c r="L133" s="99">
        <v>1.6475000000000002</v>
      </c>
      <c r="M133" s="99">
        <v>4.9924999999999997</v>
      </c>
      <c r="N133" s="99">
        <v>3.915</v>
      </c>
      <c r="O133" s="99">
        <v>0.60750000000000004</v>
      </c>
      <c r="P133" s="99">
        <v>1.7850000000000001</v>
      </c>
      <c r="Q133" s="99">
        <v>4.3550000000000004</v>
      </c>
      <c r="R133" s="99">
        <v>4.0750000000000002</v>
      </c>
      <c r="S133" s="99">
        <v>4.68</v>
      </c>
      <c r="T133" s="99">
        <v>2.8225000000000002</v>
      </c>
      <c r="U133" s="99">
        <v>4.8849999999999998</v>
      </c>
      <c r="V133" s="99">
        <v>1.52</v>
      </c>
      <c r="W133" s="99">
        <v>2.3875000000000002</v>
      </c>
      <c r="X133" s="99">
        <v>1.7675000000000001</v>
      </c>
      <c r="Y133" s="99">
        <v>17.515000000000001</v>
      </c>
      <c r="Z133" s="99">
        <v>5.0250000000000004</v>
      </c>
      <c r="AA133" s="99">
        <v>3.78</v>
      </c>
      <c r="AB133" s="99">
        <v>1.7425000000000002</v>
      </c>
      <c r="AC133" s="99">
        <v>3.67</v>
      </c>
      <c r="AD133" s="99">
        <v>2.11</v>
      </c>
      <c r="AE133" s="92">
        <v>1251.0425</v>
      </c>
      <c r="AF133" s="92">
        <v>529562.5</v>
      </c>
      <c r="AG133" s="100">
        <v>3.2487500000001122</v>
      </c>
      <c r="AH133" s="92">
        <v>1726.9879191667796</v>
      </c>
      <c r="AI133" s="99" t="s">
        <v>869</v>
      </c>
      <c r="AJ133" s="99">
        <v>86.676350601666655</v>
      </c>
      <c r="AK133" s="99">
        <v>66.810467416666668</v>
      </c>
      <c r="AL133" s="99">
        <v>153.48681801833334</v>
      </c>
      <c r="AM133" s="99">
        <v>184.5564</v>
      </c>
      <c r="AN133" s="99">
        <v>71.792500000000004</v>
      </c>
      <c r="AO133" s="101">
        <v>2.8427500000000001</v>
      </c>
      <c r="AP133" s="99">
        <v>132.21</v>
      </c>
      <c r="AQ133" s="99">
        <v>180.27</v>
      </c>
      <c r="AR133" s="99">
        <v>120.2975</v>
      </c>
      <c r="AS133" s="99">
        <v>9.35</v>
      </c>
      <c r="AT133" s="99">
        <v>477.3775</v>
      </c>
      <c r="AU133" s="99">
        <v>6.83</v>
      </c>
      <c r="AV133" s="99">
        <v>9.9725000000000001</v>
      </c>
      <c r="AW133" s="99">
        <v>4.4049999999999994</v>
      </c>
      <c r="AX133" s="99">
        <v>21.5975</v>
      </c>
      <c r="AY133" s="99">
        <v>41.5</v>
      </c>
      <c r="AZ133" s="99">
        <v>2.7149999999999999</v>
      </c>
      <c r="BA133" s="99">
        <v>0.96499999999999997</v>
      </c>
      <c r="BB133" s="99">
        <v>23.0625</v>
      </c>
      <c r="BC133" s="99">
        <v>34.857500000000002</v>
      </c>
      <c r="BD133" s="99">
        <v>19.05</v>
      </c>
      <c r="BE133" s="99">
        <v>23.215</v>
      </c>
      <c r="BF133" s="99">
        <v>95.542500000000004</v>
      </c>
      <c r="BG133" s="99">
        <v>12.562499999999998</v>
      </c>
      <c r="BH133" s="99">
        <v>8.99</v>
      </c>
      <c r="BI133" s="99">
        <v>16.664999999999999</v>
      </c>
      <c r="BJ133" s="99">
        <v>2.3325</v>
      </c>
      <c r="BK133" s="99">
        <v>65.042500000000004</v>
      </c>
      <c r="BL133" s="99">
        <v>10.702499999999999</v>
      </c>
      <c r="BM133" s="99">
        <v>10.907499999999999</v>
      </c>
    </row>
    <row r="134" spans="1:65" x14ac:dyDescent="0.2">
      <c r="A134" s="13">
        <v>2619804400</v>
      </c>
      <c r="B134" s="14" t="s">
        <v>427</v>
      </c>
      <c r="C134" s="14" t="s">
        <v>428</v>
      </c>
      <c r="D134" s="14" t="s">
        <v>429</v>
      </c>
      <c r="E134" s="99">
        <v>14.389999999999999</v>
      </c>
      <c r="F134" s="99">
        <v>4.9275000000000002</v>
      </c>
      <c r="G134" s="99">
        <v>4.3325000000000005</v>
      </c>
      <c r="H134" s="99">
        <v>1.2925</v>
      </c>
      <c r="I134" s="99">
        <v>0.97249999999999992</v>
      </c>
      <c r="J134" s="99">
        <v>1.6325000000000001</v>
      </c>
      <c r="K134" s="99">
        <v>1.3875</v>
      </c>
      <c r="L134" s="99">
        <v>0.99249999999999994</v>
      </c>
      <c r="M134" s="99">
        <v>4.0599999999999996</v>
      </c>
      <c r="N134" s="99">
        <v>4.5250000000000004</v>
      </c>
      <c r="O134" s="99">
        <v>0.54500000000000004</v>
      </c>
      <c r="P134" s="99">
        <v>1.56</v>
      </c>
      <c r="Q134" s="99">
        <v>3.74</v>
      </c>
      <c r="R134" s="99">
        <v>3.4824999999999999</v>
      </c>
      <c r="S134" s="99">
        <v>3.9775000000000005</v>
      </c>
      <c r="T134" s="99">
        <v>2.9</v>
      </c>
      <c r="U134" s="99">
        <v>4.2324999999999999</v>
      </c>
      <c r="V134" s="99">
        <v>1.1400000000000001</v>
      </c>
      <c r="W134" s="99">
        <v>1.8149999999999999</v>
      </c>
      <c r="X134" s="99">
        <v>1.6949999999999998</v>
      </c>
      <c r="Y134" s="99">
        <v>15.877500000000001</v>
      </c>
      <c r="Z134" s="99">
        <v>4.2725000000000009</v>
      </c>
      <c r="AA134" s="99">
        <v>2.9024999999999999</v>
      </c>
      <c r="AB134" s="99">
        <v>0.97499999999999998</v>
      </c>
      <c r="AC134" s="99">
        <v>3.6149999999999998</v>
      </c>
      <c r="AD134" s="99">
        <v>1.9775</v>
      </c>
      <c r="AE134" s="92">
        <v>1327.48</v>
      </c>
      <c r="AF134" s="92">
        <v>409092.75</v>
      </c>
      <c r="AG134" s="100">
        <v>3.248850000000119</v>
      </c>
      <c r="AH134" s="92">
        <v>1337.9962924893357</v>
      </c>
      <c r="AI134" s="99" t="s">
        <v>869</v>
      </c>
      <c r="AJ134" s="99">
        <v>103.11228853958333</v>
      </c>
      <c r="AK134" s="99">
        <v>66.714803868056975</v>
      </c>
      <c r="AL134" s="99">
        <v>169.82709240764029</v>
      </c>
      <c r="AM134" s="99">
        <v>182.45583750000003</v>
      </c>
      <c r="AN134" s="99">
        <v>60.307500000000005</v>
      </c>
      <c r="AO134" s="101">
        <v>2.7907500000000001</v>
      </c>
      <c r="AP134" s="99">
        <v>83.525000000000006</v>
      </c>
      <c r="AQ134" s="99">
        <v>109.985</v>
      </c>
      <c r="AR134" s="99">
        <v>102.10999999999999</v>
      </c>
      <c r="AS134" s="99">
        <v>9.1650000000000009</v>
      </c>
      <c r="AT134" s="99">
        <v>495.875</v>
      </c>
      <c r="AU134" s="99">
        <v>5.0149999999999997</v>
      </c>
      <c r="AV134" s="99">
        <v>10.985000000000001</v>
      </c>
      <c r="AW134" s="99">
        <v>4.1825000000000001</v>
      </c>
      <c r="AX134" s="99">
        <v>19.95</v>
      </c>
      <c r="AY134" s="99">
        <v>55.8</v>
      </c>
      <c r="AZ134" s="99">
        <v>2.8224999999999998</v>
      </c>
      <c r="BA134" s="99">
        <v>0.96250000000000002</v>
      </c>
      <c r="BB134" s="99">
        <v>13.590000000000002</v>
      </c>
      <c r="BC134" s="99">
        <v>39.835000000000001</v>
      </c>
      <c r="BD134" s="99">
        <v>41.8</v>
      </c>
      <c r="BE134" s="99">
        <v>41.164999999999999</v>
      </c>
      <c r="BF134" s="99">
        <v>78.550000000000011</v>
      </c>
      <c r="BG134" s="99">
        <v>8.18</v>
      </c>
      <c r="BH134" s="99">
        <v>10.982499999999998</v>
      </c>
      <c r="BI134" s="99">
        <v>20.100000000000001</v>
      </c>
      <c r="BJ134" s="99">
        <v>2.5500000000000003</v>
      </c>
      <c r="BK134" s="99">
        <v>55.155000000000001</v>
      </c>
      <c r="BL134" s="99">
        <v>8.8025000000000002</v>
      </c>
      <c r="BM134" s="99">
        <v>14.19</v>
      </c>
    </row>
    <row r="135" spans="1:65" x14ac:dyDescent="0.2">
      <c r="A135" s="13">
        <v>2624340570</v>
      </c>
      <c r="B135" s="14" t="s">
        <v>427</v>
      </c>
      <c r="C135" s="14" t="s">
        <v>430</v>
      </c>
      <c r="D135" s="14" t="s">
        <v>431</v>
      </c>
      <c r="E135" s="99">
        <v>14.375</v>
      </c>
      <c r="F135" s="99">
        <v>4.6349999999999998</v>
      </c>
      <c r="G135" s="99">
        <v>4.0625</v>
      </c>
      <c r="H135" s="99">
        <v>1.2000000000000002</v>
      </c>
      <c r="I135" s="99">
        <v>1.0049999999999999</v>
      </c>
      <c r="J135" s="99">
        <v>1.67</v>
      </c>
      <c r="K135" s="99">
        <v>1.5449999999999999</v>
      </c>
      <c r="L135" s="99">
        <v>1.1125</v>
      </c>
      <c r="M135" s="99">
        <v>3.6625000000000001</v>
      </c>
      <c r="N135" s="99">
        <v>2.5874999999999999</v>
      </c>
      <c r="O135" s="99">
        <v>0.45999999999999996</v>
      </c>
      <c r="P135" s="99">
        <v>1.52</v>
      </c>
      <c r="Q135" s="99">
        <v>3.5274999999999999</v>
      </c>
      <c r="R135" s="99">
        <v>3.145</v>
      </c>
      <c r="S135" s="99">
        <v>3.2925000000000004</v>
      </c>
      <c r="T135" s="99">
        <v>2.0249999999999999</v>
      </c>
      <c r="U135" s="99">
        <v>3.7125000000000004</v>
      </c>
      <c r="V135" s="99">
        <v>1.1600000000000001</v>
      </c>
      <c r="W135" s="99">
        <v>1.9524999999999999</v>
      </c>
      <c r="X135" s="99">
        <v>1.4625000000000001</v>
      </c>
      <c r="Y135" s="99">
        <v>15.895</v>
      </c>
      <c r="Z135" s="99">
        <v>3.9225000000000003</v>
      </c>
      <c r="AA135" s="99">
        <v>2.4824999999999999</v>
      </c>
      <c r="AB135" s="99">
        <v>0.91749999999999998</v>
      </c>
      <c r="AC135" s="99">
        <v>2.9874999999999998</v>
      </c>
      <c r="AD135" s="99">
        <v>1.835</v>
      </c>
      <c r="AE135" s="92">
        <v>1192.9375</v>
      </c>
      <c r="AF135" s="92">
        <v>343668.75</v>
      </c>
      <c r="AG135" s="100">
        <v>3.1733500000000414</v>
      </c>
      <c r="AH135" s="92">
        <v>1109.1271694829411</v>
      </c>
      <c r="AI135" s="99" t="s">
        <v>869</v>
      </c>
      <c r="AJ135" s="99">
        <v>106.163323125625</v>
      </c>
      <c r="AK135" s="99">
        <v>72.224482993056981</v>
      </c>
      <c r="AL135" s="99">
        <v>178.38780611868197</v>
      </c>
      <c r="AM135" s="99">
        <v>184.6458375</v>
      </c>
      <c r="AN135" s="99">
        <v>53.75</v>
      </c>
      <c r="AO135" s="101">
        <v>2.8419999999999996</v>
      </c>
      <c r="AP135" s="99">
        <v>105.5825</v>
      </c>
      <c r="AQ135" s="99">
        <v>100.375</v>
      </c>
      <c r="AR135" s="99">
        <v>100.2075</v>
      </c>
      <c r="AS135" s="99">
        <v>9.5675000000000008</v>
      </c>
      <c r="AT135" s="99">
        <v>500.41500000000002</v>
      </c>
      <c r="AU135" s="99">
        <v>5.0150000000000006</v>
      </c>
      <c r="AV135" s="99">
        <v>9.99</v>
      </c>
      <c r="AW135" s="99">
        <v>4.1775000000000002</v>
      </c>
      <c r="AX135" s="99">
        <v>21.5425</v>
      </c>
      <c r="AY135" s="99">
        <v>33.082499999999996</v>
      </c>
      <c r="AZ135" s="99">
        <v>2.3050000000000002</v>
      </c>
      <c r="BA135" s="99">
        <v>0.91999999999999993</v>
      </c>
      <c r="BB135" s="99">
        <v>20.664999999999999</v>
      </c>
      <c r="BC135" s="99">
        <v>18.7775</v>
      </c>
      <c r="BD135" s="99">
        <v>16.47</v>
      </c>
      <c r="BE135" s="99">
        <v>16.22</v>
      </c>
      <c r="BF135" s="99">
        <v>90.245000000000005</v>
      </c>
      <c r="BG135" s="99">
        <v>21.623333333333335</v>
      </c>
      <c r="BH135" s="99">
        <v>11.497499999999999</v>
      </c>
      <c r="BI135" s="99">
        <v>18.04</v>
      </c>
      <c r="BJ135" s="99">
        <v>2.5975000000000001</v>
      </c>
      <c r="BK135" s="99">
        <v>58.547499999999999</v>
      </c>
      <c r="BL135" s="99">
        <v>8.4024999999999999</v>
      </c>
      <c r="BM135" s="99">
        <v>8.27</v>
      </c>
    </row>
    <row r="136" spans="1:65" x14ac:dyDescent="0.2">
      <c r="A136" s="13">
        <v>2628020650</v>
      </c>
      <c r="B136" s="14" t="s">
        <v>427</v>
      </c>
      <c r="C136" s="14" t="s">
        <v>432</v>
      </c>
      <c r="D136" s="14" t="s">
        <v>433</v>
      </c>
      <c r="E136" s="99">
        <v>10.559999999999999</v>
      </c>
      <c r="F136" s="99">
        <v>3.49</v>
      </c>
      <c r="G136" s="99">
        <v>3.63</v>
      </c>
      <c r="H136" s="99">
        <v>1.2925</v>
      </c>
      <c r="I136" s="99">
        <v>0.79999999999999993</v>
      </c>
      <c r="J136" s="99">
        <v>1.7175</v>
      </c>
      <c r="K136" s="99">
        <v>1.0375000000000001</v>
      </c>
      <c r="L136" s="99">
        <v>0.88750000000000007</v>
      </c>
      <c r="M136" s="99">
        <v>3.5649999999999995</v>
      </c>
      <c r="N136" s="99">
        <v>2.5949999999999998</v>
      </c>
      <c r="O136" s="99">
        <v>0.45499999999999996</v>
      </c>
      <c r="P136" s="99">
        <v>1.58</v>
      </c>
      <c r="Q136" s="99">
        <v>1.57</v>
      </c>
      <c r="R136" s="99">
        <v>3.2224999999999997</v>
      </c>
      <c r="S136" s="99">
        <v>3.0124999999999997</v>
      </c>
      <c r="T136" s="99">
        <v>1.9375</v>
      </c>
      <c r="U136" s="99">
        <v>3.4275000000000002</v>
      </c>
      <c r="V136" s="99">
        <v>1.07</v>
      </c>
      <c r="W136" s="99">
        <v>1.8125000000000002</v>
      </c>
      <c r="X136" s="99">
        <v>1.6625000000000001</v>
      </c>
      <c r="Y136" s="99">
        <v>13.68</v>
      </c>
      <c r="Z136" s="99">
        <v>3.4824999999999999</v>
      </c>
      <c r="AA136" s="99">
        <v>2.21</v>
      </c>
      <c r="AB136" s="99">
        <v>0.89</v>
      </c>
      <c r="AC136" s="99">
        <v>2.2675000000000001</v>
      </c>
      <c r="AD136" s="99">
        <v>1.6624999999999999</v>
      </c>
      <c r="AE136" s="92">
        <v>552.55999999999995</v>
      </c>
      <c r="AF136" s="92">
        <v>218717.25</v>
      </c>
      <c r="AG136" s="100">
        <v>2.7917500000000675</v>
      </c>
      <c r="AH136" s="92">
        <v>672.9130583852899</v>
      </c>
      <c r="AI136" s="99" t="s">
        <v>869</v>
      </c>
      <c r="AJ136" s="99">
        <v>114.598463485625</v>
      </c>
      <c r="AK136" s="99">
        <v>56.843590540405536</v>
      </c>
      <c r="AL136" s="99">
        <v>171.44205402603055</v>
      </c>
      <c r="AM136" s="99">
        <v>182.45583750000003</v>
      </c>
      <c r="AN136" s="99">
        <v>54.532499999999999</v>
      </c>
      <c r="AO136" s="101">
        <v>2.6194999999999999</v>
      </c>
      <c r="AP136" s="99">
        <v>68.295000000000002</v>
      </c>
      <c r="AQ136" s="99">
        <v>110.595</v>
      </c>
      <c r="AR136" s="99">
        <v>102.25</v>
      </c>
      <c r="AS136" s="99">
        <v>8.6524999999999999</v>
      </c>
      <c r="AT136" s="99">
        <v>497.245</v>
      </c>
      <c r="AU136" s="99">
        <v>3.79</v>
      </c>
      <c r="AV136" s="99">
        <v>10.115</v>
      </c>
      <c r="AW136" s="99">
        <v>3.7050000000000001</v>
      </c>
      <c r="AX136" s="99">
        <v>16.267499999999998</v>
      </c>
      <c r="AY136" s="99">
        <v>19.567499999999999</v>
      </c>
      <c r="AZ136" s="99">
        <v>1.8900000000000001</v>
      </c>
      <c r="BA136" s="99">
        <v>0.90999999999999992</v>
      </c>
      <c r="BB136" s="99">
        <v>14.8325</v>
      </c>
      <c r="BC136" s="99">
        <v>11.782499999999999</v>
      </c>
      <c r="BD136" s="99">
        <v>13.815000000000001</v>
      </c>
      <c r="BE136" s="99">
        <v>12.7</v>
      </c>
      <c r="BF136" s="99">
        <v>89.472499999999997</v>
      </c>
      <c r="BG136" s="99">
        <v>8.6458333333333339</v>
      </c>
      <c r="BH136" s="99">
        <v>8.35</v>
      </c>
      <c r="BI136" s="99">
        <v>15.182500000000001</v>
      </c>
      <c r="BJ136" s="99">
        <v>2.2524999999999999</v>
      </c>
      <c r="BK136" s="99">
        <v>58.762500000000003</v>
      </c>
      <c r="BL136" s="99">
        <v>8.3224999999999998</v>
      </c>
      <c r="BM136" s="99">
        <v>7.6425000000000001</v>
      </c>
    </row>
    <row r="137" spans="1:65" x14ac:dyDescent="0.2">
      <c r="A137" s="13">
        <v>2632100762</v>
      </c>
      <c r="B137" s="14" t="s">
        <v>427</v>
      </c>
      <c r="C137" s="14" t="s">
        <v>900</v>
      </c>
      <c r="D137" s="14" t="s">
        <v>901</v>
      </c>
      <c r="E137" s="99">
        <v>13.558561248696581</v>
      </c>
      <c r="F137" s="99">
        <v>3.0090123566980935</v>
      </c>
      <c r="G137" s="99">
        <v>4.4378631937335529</v>
      </c>
      <c r="H137" s="99">
        <v>1.5344713583709273</v>
      </c>
      <c r="I137" s="99">
        <v>0.98168243385812948</v>
      </c>
      <c r="J137" s="99">
        <v>2.3434215556820606</v>
      </c>
      <c r="K137" s="99">
        <v>1.9258387146672646</v>
      </c>
      <c r="L137" s="99">
        <v>1.0714881619255969</v>
      </c>
      <c r="M137" s="99">
        <v>3.7478921038683395</v>
      </c>
      <c r="N137" s="99">
        <v>3.176344273964415</v>
      </c>
      <c r="O137" s="99">
        <v>0.76278536139187447</v>
      </c>
      <c r="P137" s="99">
        <v>1.8121437186770297</v>
      </c>
      <c r="Q137" s="99">
        <v>3.6716803955960859</v>
      </c>
      <c r="R137" s="99">
        <v>3.4136367536801657</v>
      </c>
      <c r="S137" s="99">
        <v>4.0169832376057428</v>
      </c>
      <c r="T137" s="99">
        <v>2.7143257950920718</v>
      </c>
      <c r="U137" s="99">
        <v>3.9269149637879393</v>
      </c>
      <c r="V137" s="99">
        <v>1.3796162608489746</v>
      </c>
      <c r="W137" s="99">
        <v>2.0946273229294614</v>
      </c>
      <c r="X137" s="99">
        <v>1.9054622703823161</v>
      </c>
      <c r="Y137" s="99">
        <v>16.018122745258726</v>
      </c>
      <c r="Z137" s="99">
        <v>4.7165110667116483</v>
      </c>
      <c r="AA137" s="99">
        <v>2.8570829053699676</v>
      </c>
      <c r="AB137" s="99">
        <v>1.3066361279877461</v>
      </c>
      <c r="AC137" s="99">
        <v>3.6382689264859067</v>
      </c>
      <c r="AD137" s="99">
        <v>1.8692503790700612</v>
      </c>
      <c r="AE137" s="92">
        <v>1274.6187623981787</v>
      </c>
      <c r="AF137" s="92">
        <v>263763.3180049503</v>
      </c>
      <c r="AG137" s="100">
        <v>2.6283675776104056</v>
      </c>
      <c r="AH137" s="92">
        <v>796.41187398893169</v>
      </c>
      <c r="AI137" s="99" t="s">
        <v>869</v>
      </c>
      <c r="AJ137" s="99">
        <v>71.392177117737788</v>
      </c>
      <c r="AK137" s="99">
        <v>97.226328807067048</v>
      </c>
      <c r="AL137" s="99">
        <v>168.61850592480482</v>
      </c>
      <c r="AM137" s="99">
        <v>184.004884804726</v>
      </c>
      <c r="AN137" s="99">
        <v>54.038676876741881</v>
      </c>
      <c r="AO137" s="101">
        <v>2.9699096733894192</v>
      </c>
      <c r="AP137" s="99">
        <v>90.604977488280738</v>
      </c>
      <c r="AQ137" s="99">
        <v>110.10013362356601</v>
      </c>
      <c r="AR137" s="99">
        <v>112.92975210620253</v>
      </c>
      <c r="AS137" s="99">
        <v>10.576910858783151</v>
      </c>
      <c r="AT137" s="99">
        <v>488.33535092265276</v>
      </c>
      <c r="AU137" s="99">
        <v>4.0145033098912757</v>
      </c>
      <c r="AV137" s="99">
        <v>10.530007006693236</v>
      </c>
      <c r="AW137" s="99">
        <v>4.0397325817588747</v>
      </c>
      <c r="AX137" s="99">
        <v>16.380989961800822</v>
      </c>
      <c r="AY137" s="99">
        <v>34.236770508565627</v>
      </c>
      <c r="AZ137" s="99">
        <v>2.8153629951829027</v>
      </c>
      <c r="BA137" s="99">
        <v>1.1929593145916899</v>
      </c>
      <c r="BB137" s="99">
        <v>23.737712914805009</v>
      </c>
      <c r="BC137" s="99">
        <v>20.914852870140077</v>
      </c>
      <c r="BD137" s="99">
        <v>21.887107555054673</v>
      </c>
      <c r="BE137" s="99">
        <v>20.100541237946782</v>
      </c>
      <c r="BF137" s="99">
        <v>99.586440200439228</v>
      </c>
      <c r="BG137" s="99">
        <v>20.665660336278656</v>
      </c>
      <c r="BH137" s="99">
        <v>13.475135156825187</v>
      </c>
      <c r="BI137" s="99">
        <v>12.252653777617398</v>
      </c>
      <c r="BJ137" s="99">
        <v>2.3607417727848756</v>
      </c>
      <c r="BK137" s="99">
        <v>52.055118311628746</v>
      </c>
      <c r="BL137" s="99">
        <v>9.0037098700865918</v>
      </c>
      <c r="BM137" s="99">
        <v>10.290120677635249</v>
      </c>
    </row>
    <row r="138" spans="1:65" x14ac:dyDescent="0.2">
      <c r="A138" s="13">
        <v>2635660855</v>
      </c>
      <c r="B138" s="14" t="s">
        <v>427</v>
      </c>
      <c r="C138" s="14" t="s">
        <v>902</v>
      </c>
      <c r="D138" s="14" t="s">
        <v>845</v>
      </c>
      <c r="E138" s="99">
        <v>12.58206127981958</v>
      </c>
      <c r="F138" s="99">
        <v>5.3100661535072105</v>
      </c>
      <c r="G138" s="99">
        <v>4.3024842244258918</v>
      </c>
      <c r="H138" s="99">
        <v>1.2199060645382009</v>
      </c>
      <c r="I138" s="99">
        <v>0.9629790472465678</v>
      </c>
      <c r="J138" s="99">
        <v>1.7638175554313893</v>
      </c>
      <c r="K138" s="99">
        <v>1.2670087200577074</v>
      </c>
      <c r="L138" s="99">
        <v>1.0799450445713894</v>
      </c>
      <c r="M138" s="99">
        <v>3.4846471339019454</v>
      </c>
      <c r="N138" s="99">
        <v>3.8560487274576229</v>
      </c>
      <c r="O138" s="99">
        <v>0.53421519246487892</v>
      </c>
      <c r="P138" s="99">
        <v>1.402618675060503</v>
      </c>
      <c r="Q138" s="99">
        <v>2.7873893207348401</v>
      </c>
      <c r="R138" s="99">
        <v>3.457856304753939</v>
      </c>
      <c r="S138" s="99">
        <v>4.5979345391712148</v>
      </c>
      <c r="T138" s="99">
        <v>2.9129618054602013</v>
      </c>
      <c r="U138" s="99">
        <v>3.8527111030999763</v>
      </c>
      <c r="V138" s="99">
        <v>1.1084911333292289</v>
      </c>
      <c r="W138" s="99">
        <v>1.7249924780911496</v>
      </c>
      <c r="X138" s="99">
        <v>1.6482237033760108</v>
      </c>
      <c r="Y138" s="99">
        <v>15.268313720177289</v>
      </c>
      <c r="Z138" s="99">
        <v>4.5279898199396067</v>
      </c>
      <c r="AA138" s="99">
        <v>2.5077107361398108</v>
      </c>
      <c r="AB138" s="99">
        <v>1.1647674547256459</v>
      </c>
      <c r="AC138" s="99">
        <v>2.8071361611681116</v>
      </c>
      <c r="AD138" s="99">
        <v>1.6322387271123406</v>
      </c>
      <c r="AE138" s="92">
        <v>733.32181176002609</v>
      </c>
      <c r="AF138" s="92">
        <v>306138.96614469413</v>
      </c>
      <c r="AG138" s="100">
        <v>3.1100458364524646</v>
      </c>
      <c r="AH138" s="92">
        <v>980.40292141233056</v>
      </c>
      <c r="AI138" s="99" t="s">
        <v>869</v>
      </c>
      <c r="AJ138" s="99">
        <v>112.00901741364085</v>
      </c>
      <c r="AK138" s="99">
        <v>86.923507357979702</v>
      </c>
      <c r="AL138" s="99">
        <v>198.93252477162054</v>
      </c>
      <c r="AM138" s="99">
        <v>182.11139774077051</v>
      </c>
      <c r="AN138" s="99">
        <v>55.984307380698723</v>
      </c>
      <c r="AO138" s="101">
        <v>2.626531424497347</v>
      </c>
      <c r="AP138" s="99">
        <v>84.532873230520053</v>
      </c>
      <c r="AQ138" s="99">
        <v>105.42611959430357</v>
      </c>
      <c r="AR138" s="99">
        <v>101.52037509780611</v>
      </c>
      <c r="AS138" s="99">
        <v>9.5419056425367383</v>
      </c>
      <c r="AT138" s="99">
        <v>487.5314890370214</v>
      </c>
      <c r="AU138" s="99">
        <v>4.3262981465606298</v>
      </c>
      <c r="AV138" s="99">
        <v>8.1376678162685607</v>
      </c>
      <c r="AW138" s="99">
        <v>4.4341979202329007</v>
      </c>
      <c r="AX138" s="99">
        <v>16.857527336915084</v>
      </c>
      <c r="AY138" s="99">
        <v>27.954580547198489</v>
      </c>
      <c r="AZ138" s="99">
        <v>2.392305213970551</v>
      </c>
      <c r="BA138" s="99">
        <v>0.91700193486115733</v>
      </c>
      <c r="BB138" s="99">
        <v>13.806788332761187</v>
      </c>
      <c r="BC138" s="99">
        <v>25.29282740694698</v>
      </c>
      <c r="BD138" s="99">
        <v>20.580810883606038</v>
      </c>
      <c r="BE138" s="99">
        <v>34.228633612817575</v>
      </c>
      <c r="BF138" s="99">
        <v>78.941337367174839</v>
      </c>
      <c r="BG138" s="99">
        <v>10.190501209922836</v>
      </c>
      <c r="BH138" s="99">
        <v>8.1427781469977667</v>
      </c>
      <c r="BI138" s="99">
        <v>18.022733989506687</v>
      </c>
      <c r="BJ138" s="99">
        <v>2.2691432208562272</v>
      </c>
      <c r="BK138" s="99">
        <v>48.78024235843273</v>
      </c>
      <c r="BL138" s="99">
        <v>8.1980797174044895</v>
      </c>
      <c r="BM138" s="99">
        <v>9.1755487209794087</v>
      </c>
    </row>
    <row r="139" spans="1:65" x14ac:dyDescent="0.2">
      <c r="A139" s="13">
        <v>2731860500</v>
      </c>
      <c r="B139" s="14" t="s">
        <v>434</v>
      </c>
      <c r="C139" s="14" t="s">
        <v>435</v>
      </c>
      <c r="D139" s="14" t="s">
        <v>436</v>
      </c>
      <c r="E139" s="99">
        <v>13.436165278581097</v>
      </c>
      <c r="F139" s="99">
        <v>4.9408501636644813</v>
      </c>
      <c r="G139" s="99">
        <v>4.4585030547455631</v>
      </c>
      <c r="H139" s="99">
        <v>1.4637314846436225</v>
      </c>
      <c r="I139" s="99">
        <v>0.9325069151306995</v>
      </c>
      <c r="J139" s="99">
        <v>2.2455129498733504</v>
      </c>
      <c r="K139" s="99">
        <v>1.4826776327444631</v>
      </c>
      <c r="L139" s="99">
        <v>1.0387581307964961</v>
      </c>
      <c r="M139" s="99">
        <v>5.1309598657112261</v>
      </c>
      <c r="N139" s="99">
        <v>3.6652754161518515</v>
      </c>
      <c r="O139" s="99">
        <v>0.53643470651000569</v>
      </c>
      <c r="P139" s="99">
        <v>1.6057061004584754</v>
      </c>
      <c r="Q139" s="99">
        <v>3.3442234319104105</v>
      </c>
      <c r="R139" s="99">
        <v>3.7412184029058384</v>
      </c>
      <c r="S139" s="99">
        <v>4.7758386672426996</v>
      </c>
      <c r="T139" s="99">
        <v>2.8786297119094777</v>
      </c>
      <c r="U139" s="99">
        <v>4.0071293424992263</v>
      </c>
      <c r="V139" s="99">
        <v>1.1677040966158099</v>
      </c>
      <c r="W139" s="99">
        <v>1.8535313664505695</v>
      </c>
      <c r="X139" s="99">
        <v>2.1248067214926514</v>
      </c>
      <c r="Y139" s="99">
        <v>16.979801454060407</v>
      </c>
      <c r="Z139" s="99">
        <v>4.7875499414998686</v>
      </c>
      <c r="AA139" s="99">
        <v>2.7751933770274841</v>
      </c>
      <c r="AB139" s="99">
        <v>1.0989211877520646</v>
      </c>
      <c r="AC139" s="99">
        <v>3.1188174095059953</v>
      </c>
      <c r="AD139" s="99">
        <v>2.0970882086886125</v>
      </c>
      <c r="AE139" s="92">
        <v>1043.8665261451165</v>
      </c>
      <c r="AF139" s="92">
        <v>296809.38023773918</v>
      </c>
      <c r="AG139" s="100">
        <v>3.3574191154373203</v>
      </c>
      <c r="AH139" s="92">
        <v>979.23483486022815</v>
      </c>
      <c r="AI139" s="99" t="s">
        <v>869</v>
      </c>
      <c r="AJ139" s="99">
        <v>94.346860767770664</v>
      </c>
      <c r="AK139" s="99">
        <v>65.133206579295674</v>
      </c>
      <c r="AL139" s="99">
        <v>159.48006734706632</v>
      </c>
      <c r="AM139" s="99">
        <v>184.95046730308246</v>
      </c>
      <c r="AN139" s="99">
        <v>48.404440929104013</v>
      </c>
      <c r="AO139" s="101">
        <v>2.3527204648724753</v>
      </c>
      <c r="AP139" s="99">
        <v>115.59952928027012</v>
      </c>
      <c r="AQ139" s="99">
        <v>172.94892509920297</v>
      </c>
      <c r="AR139" s="99">
        <v>94.009408168686619</v>
      </c>
      <c r="AS139" s="99">
        <v>10.361412766779555</v>
      </c>
      <c r="AT139" s="99">
        <v>422.8527907336134</v>
      </c>
      <c r="AU139" s="99">
        <v>4.6558179465882956</v>
      </c>
      <c r="AV139" s="99">
        <v>10.347597086051314</v>
      </c>
      <c r="AW139" s="99">
        <v>4.1078050690360524</v>
      </c>
      <c r="AX139" s="99">
        <v>22.944658133599173</v>
      </c>
      <c r="AY139" s="99">
        <v>25.986516606751337</v>
      </c>
      <c r="AZ139" s="99">
        <v>2.0929069849991473</v>
      </c>
      <c r="BA139" s="99">
        <v>0.98429015650909557</v>
      </c>
      <c r="BB139" s="99">
        <v>15.539722947731295</v>
      </c>
      <c r="BC139" s="99">
        <v>29.000097686137249</v>
      </c>
      <c r="BD139" s="99">
        <v>21.157512781231805</v>
      </c>
      <c r="BE139" s="99">
        <v>31.674739427211513</v>
      </c>
      <c r="BF139" s="99">
        <v>89.547863368782515</v>
      </c>
      <c r="BG139" s="99">
        <v>17.835195876353414</v>
      </c>
      <c r="BH139" s="99">
        <v>9.937392276004676</v>
      </c>
      <c r="BI139" s="99">
        <v>11.956207508136053</v>
      </c>
      <c r="BJ139" s="99">
        <v>2.2837462317723518</v>
      </c>
      <c r="BK139" s="99">
        <v>45.566025641015415</v>
      </c>
      <c r="BL139" s="99">
        <v>8.942938245760244</v>
      </c>
      <c r="BM139" s="99">
        <v>10.284390329680903</v>
      </c>
    </row>
    <row r="140" spans="1:65" x14ac:dyDescent="0.2">
      <c r="A140" s="13">
        <v>2733460511</v>
      </c>
      <c r="B140" s="14" t="s">
        <v>434</v>
      </c>
      <c r="C140" s="14" t="s">
        <v>437</v>
      </c>
      <c r="D140" s="14" t="s">
        <v>438</v>
      </c>
      <c r="E140" s="99">
        <v>13.555</v>
      </c>
      <c r="F140" s="99">
        <v>4.4524999999999997</v>
      </c>
      <c r="G140" s="99">
        <v>4.6375000000000002</v>
      </c>
      <c r="H140" s="99">
        <v>2.0075000000000003</v>
      </c>
      <c r="I140" s="99">
        <v>1.1325000000000001</v>
      </c>
      <c r="J140" s="99">
        <v>2.46</v>
      </c>
      <c r="K140" s="99">
        <v>1.8325</v>
      </c>
      <c r="L140" s="99">
        <v>1.9475</v>
      </c>
      <c r="M140" s="99">
        <v>3.8</v>
      </c>
      <c r="N140" s="99">
        <v>3.2275</v>
      </c>
      <c r="O140" s="99">
        <v>0.57999999999999996</v>
      </c>
      <c r="P140" s="99">
        <v>1.6149999999999998</v>
      </c>
      <c r="Q140" s="99">
        <v>2.4125000000000001</v>
      </c>
      <c r="R140" s="99">
        <v>3.7325000000000004</v>
      </c>
      <c r="S140" s="99">
        <v>4.6950000000000003</v>
      </c>
      <c r="T140" s="99">
        <v>2.4525000000000001</v>
      </c>
      <c r="U140" s="99">
        <v>3.7025000000000001</v>
      </c>
      <c r="V140" s="99">
        <v>1.2650000000000001</v>
      </c>
      <c r="W140" s="99">
        <v>2.2599999999999998</v>
      </c>
      <c r="X140" s="99">
        <v>1.68</v>
      </c>
      <c r="Y140" s="99">
        <v>17.590000000000003</v>
      </c>
      <c r="Z140" s="99">
        <v>3.76</v>
      </c>
      <c r="AA140" s="99">
        <v>2.6425000000000001</v>
      </c>
      <c r="AB140" s="99">
        <v>1.7375</v>
      </c>
      <c r="AC140" s="99">
        <v>3.5575000000000001</v>
      </c>
      <c r="AD140" s="99">
        <v>1.85</v>
      </c>
      <c r="AE140" s="92">
        <v>1250.075</v>
      </c>
      <c r="AF140" s="92">
        <v>394567.25</v>
      </c>
      <c r="AG140" s="100">
        <v>3.1047500000000365</v>
      </c>
      <c r="AH140" s="92">
        <v>1265.6747734182154</v>
      </c>
      <c r="AI140" s="99" t="s">
        <v>869</v>
      </c>
      <c r="AJ140" s="99">
        <v>97.945748899333651</v>
      </c>
      <c r="AK140" s="99">
        <v>68.086021146600501</v>
      </c>
      <c r="AL140" s="99">
        <v>166.03177004593414</v>
      </c>
      <c r="AM140" s="99">
        <v>184.4289</v>
      </c>
      <c r="AN140" s="99">
        <v>60.822499999999998</v>
      </c>
      <c r="AO140" s="101">
        <v>2.7682500000000001</v>
      </c>
      <c r="AP140" s="99">
        <v>92.572499999999991</v>
      </c>
      <c r="AQ140" s="99">
        <v>148.66750000000002</v>
      </c>
      <c r="AR140" s="99">
        <v>86.615000000000009</v>
      </c>
      <c r="AS140" s="99">
        <v>10.695</v>
      </c>
      <c r="AT140" s="99">
        <v>439.8075</v>
      </c>
      <c r="AU140" s="99">
        <v>4.0274999999999999</v>
      </c>
      <c r="AV140" s="99">
        <v>13.0175</v>
      </c>
      <c r="AW140" s="99">
        <v>4.3150000000000004</v>
      </c>
      <c r="AX140" s="99">
        <v>25.0075</v>
      </c>
      <c r="AY140" s="99">
        <v>35.557499999999997</v>
      </c>
      <c r="AZ140" s="99">
        <v>3.3099999999999996</v>
      </c>
      <c r="BA140" s="99">
        <v>1.1125</v>
      </c>
      <c r="BB140" s="99">
        <v>14.755000000000001</v>
      </c>
      <c r="BC140" s="99">
        <v>34.389999999999993</v>
      </c>
      <c r="BD140" s="99">
        <v>32.380000000000003</v>
      </c>
      <c r="BE140" s="99">
        <v>39.8125</v>
      </c>
      <c r="BF140" s="99">
        <v>76.012500000000017</v>
      </c>
      <c r="BG140" s="99">
        <v>14.083333333333334</v>
      </c>
      <c r="BH140" s="99">
        <v>10.185</v>
      </c>
      <c r="BI140" s="99">
        <v>28.0075</v>
      </c>
      <c r="BJ140" s="99">
        <v>3.31</v>
      </c>
      <c r="BK140" s="99">
        <v>63.81</v>
      </c>
      <c r="BL140" s="99">
        <v>8.98</v>
      </c>
      <c r="BM140" s="99">
        <v>8.9275000000000002</v>
      </c>
    </row>
    <row r="141" spans="1:65" x14ac:dyDescent="0.2">
      <c r="A141" s="13">
        <v>2733460880</v>
      </c>
      <c r="B141" s="14" t="s">
        <v>434</v>
      </c>
      <c r="C141" s="14" t="s">
        <v>437</v>
      </c>
      <c r="D141" s="14" t="s">
        <v>439</v>
      </c>
      <c r="E141" s="99">
        <v>13.389999999999999</v>
      </c>
      <c r="F141" s="99">
        <v>4.5</v>
      </c>
      <c r="G141" s="99">
        <v>4.5749999999999993</v>
      </c>
      <c r="H141" s="99">
        <v>2.15</v>
      </c>
      <c r="I141" s="99">
        <v>1.1025</v>
      </c>
      <c r="J141" s="99">
        <v>2.4824999999999999</v>
      </c>
      <c r="K141" s="99">
        <v>1.7324999999999999</v>
      </c>
      <c r="L141" s="99">
        <v>1.89</v>
      </c>
      <c r="M141" s="99">
        <v>3.7425000000000002</v>
      </c>
      <c r="N141" s="99">
        <v>3.2124999999999999</v>
      </c>
      <c r="O141" s="99">
        <v>0.56499999999999995</v>
      </c>
      <c r="P141" s="99">
        <v>1.6274999999999999</v>
      </c>
      <c r="Q141" s="99">
        <v>2.415</v>
      </c>
      <c r="R141" s="99">
        <v>3.7174999999999998</v>
      </c>
      <c r="S141" s="99">
        <v>4.6550000000000002</v>
      </c>
      <c r="T141" s="99">
        <v>2.3925000000000001</v>
      </c>
      <c r="U141" s="99">
        <v>3.7025000000000001</v>
      </c>
      <c r="V141" s="99">
        <v>1.24</v>
      </c>
      <c r="W141" s="99">
        <v>2.2425000000000002</v>
      </c>
      <c r="X141" s="99">
        <v>1.6725000000000001</v>
      </c>
      <c r="Y141" s="99">
        <v>16.447500000000002</v>
      </c>
      <c r="Z141" s="99">
        <v>3.7925</v>
      </c>
      <c r="AA141" s="99">
        <v>2.63</v>
      </c>
      <c r="AB141" s="99">
        <v>1.7375</v>
      </c>
      <c r="AC141" s="99">
        <v>3.4224999999999999</v>
      </c>
      <c r="AD141" s="99">
        <v>1.86</v>
      </c>
      <c r="AE141" s="92">
        <v>1233.55</v>
      </c>
      <c r="AF141" s="92">
        <v>392586.25</v>
      </c>
      <c r="AG141" s="100">
        <v>3.1051500000000383</v>
      </c>
      <c r="AH141" s="92">
        <v>1259.4396941483549</v>
      </c>
      <c r="AI141" s="99" t="s">
        <v>869</v>
      </c>
      <c r="AJ141" s="99">
        <v>91.383168785784136</v>
      </c>
      <c r="AK141" s="99">
        <v>70.003821146600501</v>
      </c>
      <c r="AL141" s="99">
        <v>161.38698993238464</v>
      </c>
      <c r="AM141" s="99">
        <v>185.5539</v>
      </c>
      <c r="AN141" s="99">
        <v>60.424999999999997</v>
      </c>
      <c r="AO141" s="101">
        <v>2.738</v>
      </c>
      <c r="AP141" s="99">
        <v>91.4</v>
      </c>
      <c r="AQ141" s="99">
        <v>151.38</v>
      </c>
      <c r="AR141" s="99">
        <v>86.89</v>
      </c>
      <c r="AS141" s="99">
        <v>11.057499999999999</v>
      </c>
      <c r="AT141" s="99">
        <v>440.40250000000003</v>
      </c>
      <c r="AU141" s="99">
        <v>3.9224999999999999</v>
      </c>
      <c r="AV141" s="99">
        <v>12.977499999999999</v>
      </c>
      <c r="AW141" s="99">
        <v>4.2125000000000004</v>
      </c>
      <c r="AX141" s="99">
        <v>25.79</v>
      </c>
      <c r="AY141" s="99">
        <v>36.14</v>
      </c>
      <c r="AZ141" s="99">
        <v>3.29</v>
      </c>
      <c r="BA141" s="99">
        <v>1.1025</v>
      </c>
      <c r="BB141" s="99">
        <v>14.727499999999999</v>
      </c>
      <c r="BC141" s="99">
        <v>34.034999999999997</v>
      </c>
      <c r="BD141" s="99">
        <v>32.657499999999999</v>
      </c>
      <c r="BE141" s="99">
        <v>41.022499999999994</v>
      </c>
      <c r="BF141" s="99">
        <v>77.267499999999984</v>
      </c>
      <c r="BG141" s="99">
        <v>14.083333333333334</v>
      </c>
      <c r="BH141" s="99">
        <v>10.637500000000001</v>
      </c>
      <c r="BI141" s="99">
        <v>28.682500000000001</v>
      </c>
      <c r="BJ141" s="99">
        <v>3.3050000000000002</v>
      </c>
      <c r="BK141" s="99">
        <v>65.407499999999999</v>
      </c>
      <c r="BL141" s="99">
        <v>8.9949999999999992</v>
      </c>
      <c r="BM141" s="99">
        <v>8.9824999999999982</v>
      </c>
    </row>
    <row r="142" spans="1:65" x14ac:dyDescent="0.2">
      <c r="A142" s="13">
        <v>2741060840</v>
      </c>
      <c r="B142" s="14" t="s">
        <v>434</v>
      </c>
      <c r="C142" s="14" t="s">
        <v>440</v>
      </c>
      <c r="D142" s="14" t="s">
        <v>441</v>
      </c>
      <c r="E142" s="99">
        <v>13.9975</v>
      </c>
      <c r="F142" s="99">
        <v>4.8025000000000002</v>
      </c>
      <c r="G142" s="99">
        <v>5.35</v>
      </c>
      <c r="H142" s="99">
        <v>1.9325000000000001</v>
      </c>
      <c r="I142" s="99">
        <v>1.0249999999999999</v>
      </c>
      <c r="J142" s="99">
        <v>2.4225000000000003</v>
      </c>
      <c r="K142" s="99">
        <v>1.52</v>
      </c>
      <c r="L142" s="99">
        <v>1.2024999999999999</v>
      </c>
      <c r="M142" s="99">
        <v>4.3449999999999998</v>
      </c>
      <c r="N142" s="99">
        <v>3.4125000000000001</v>
      </c>
      <c r="O142" s="99">
        <v>0.59</v>
      </c>
      <c r="P142" s="99">
        <v>1.575</v>
      </c>
      <c r="Q142" s="99">
        <v>4.04</v>
      </c>
      <c r="R142" s="99">
        <v>4.2850000000000001</v>
      </c>
      <c r="S142" s="99">
        <v>5.1725000000000003</v>
      </c>
      <c r="T142" s="99">
        <v>2.63</v>
      </c>
      <c r="U142" s="99">
        <v>4.4700000000000006</v>
      </c>
      <c r="V142" s="99">
        <v>1.3875</v>
      </c>
      <c r="W142" s="99">
        <v>2.125</v>
      </c>
      <c r="X142" s="99">
        <v>1.8025</v>
      </c>
      <c r="Y142" s="99">
        <v>16.73</v>
      </c>
      <c r="Z142" s="99">
        <v>6.1850000000000005</v>
      </c>
      <c r="AA142" s="99">
        <v>3.0825</v>
      </c>
      <c r="AB142" s="99">
        <v>1.2875000000000001</v>
      </c>
      <c r="AC142" s="99">
        <v>3.4975000000000001</v>
      </c>
      <c r="AD142" s="99">
        <v>2.0125000000000002</v>
      </c>
      <c r="AE142" s="92">
        <v>995.41750000000002</v>
      </c>
      <c r="AF142" s="92">
        <v>339127</v>
      </c>
      <c r="AG142" s="100">
        <v>3.273375000000101</v>
      </c>
      <c r="AH142" s="92">
        <v>1112.1761786624784</v>
      </c>
      <c r="AI142" s="99" t="s">
        <v>869</v>
      </c>
      <c r="AJ142" s="99">
        <v>93.587405063001043</v>
      </c>
      <c r="AK142" s="99">
        <v>77.605048200196805</v>
      </c>
      <c r="AL142" s="99">
        <v>171.19245326319785</v>
      </c>
      <c r="AM142" s="99">
        <v>184.89765</v>
      </c>
      <c r="AN142" s="99">
        <v>53.935000000000002</v>
      </c>
      <c r="AO142" s="101">
        <v>2.6710000000000003</v>
      </c>
      <c r="AP142" s="99">
        <v>116.75</v>
      </c>
      <c r="AQ142" s="99">
        <v>194.20500000000001</v>
      </c>
      <c r="AR142" s="99">
        <v>102.96000000000001</v>
      </c>
      <c r="AS142" s="99">
        <v>10.99</v>
      </c>
      <c r="AT142" s="99">
        <v>550.08249999999998</v>
      </c>
      <c r="AU142" s="99">
        <v>5.3025000000000002</v>
      </c>
      <c r="AV142" s="99">
        <v>11.3675</v>
      </c>
      <c r="AW142" s="99">
        <v>4.0625</v>
      </c>
      <c r="AX142" s="99">
        <v>23.15</v>
      </c>
      <c r="AY142" s="99">
        <v>35.287500000000001</v>
      </c>
      <c r="AZ142" s="99">
        <v>2.6025</v>
      </c>
      <c r="BA142" s="99">
        <v>1.5649999999999999</v>
      </c>
      <c r="BB142" s="99">
        <v>16.912500000000001</v>
      </c>
      <c r="BC142" s="99">
        <v>47.174999999999997</v>
      </c>
      <c r="BD142" s="99">
        <v>43.005000000000003</v>
      </c>
      <c r="BE142" s="99">
        <v>42.72</v>
      </c>
      <c r="BF142" s="99">
        <v>95.5625</v>
      </c>
      <c r="BG142" s="99">
        <v>8.3258333333333336</v>
      </c>
      <c r="BH142" s="99">
        <v>12.295000000000002</v>
      </c>
      <c r="BI142" s="99">
        <v>19.0425</v>
      </c>
      <c r="BJ142" s="99">
        <v>3.87</v>
      </c>
      <c r="BK142" s="99">
        <v>46.507500000000007</v>
      </c>
      <c r="BL142" s="99">
        <v>9.3874999999999993</v>
      </c>
      <c r="BM142" s="99">
        <v>9.7449999999999992</v>
      </c>
    </row>
    <row r="143" spans="1:65" x14ac:dyDescent="0.2">
      <c r="A143" s="13">
        <v>2825620500</v>
      </c>
      <c r="B143" s="14" t="s">
        <v>442</v>
      </c>
      <c r="C143" s="14" t="s">
        <v>443</v>
      </c>
      <c r="D143" s="14" t="s">
        <v>444</v>
      </c>
      <c r="E143" s="99">
        <v>12.8925</v>
      </c>
      <c r="F143" s="99">
        <v>4.6475</v>
      </c>
      <c r="G143" s="99">
        <v>4.4674999999999994</v>
      </c>
      <c r="H143" s="99">
        <v>1.4175</v>
      </c>
      <c r="I143" s="99">
        <v>1.01</v>
      </c>
      <c r="J143" s="99">
        <v>2.645</v>
      </c>
      <c r="K143" s="99">
        <v>1.5</v>
      </c>
      <c r="L143" s="99">
        <v>0.98</v>
      </c>
      <c r="M143" s="99">
        <v>3.8274999999999997</v>
      </c>
      <c r="N143" s="99">
        <v>3.34</v>
      </c>
      <c r="O143" s="99">
        <v>0.62</v>
      </c>
      <c r="P143" s="99">
        <v>1.7275</v>
      </c>
      <c r="Q143" s="99">
        <v>3.36</v>
      </c>
      <c r="R143" s="99">
        <v>3.6525000000000003</v>
      </c>
      <c r="S143" s="99">
        <v>3.8374999999999999</v>
      </c>
      <c r="T143" s="99">
        <v>2.7549999999999999</v>
      </c>
      <c r="U143" s="99">
        <v>3.9325000000000001</v>
      </c>
      <c r="V143" s="99">
        <v>1.24</v>
      </c>
      <c r="W143" s="99">
        <v>1.875</v>
      </c>
      <c r="X143" s="99">
        <v>1.825</v>
      </c>
      <c r="Y143" s="99">
        <v>16.9175</v>
      </c>
      <c r="Z143" s="99">
        <v>4.6824999999999992</v>
      </c>
      <c r="AA143" s="99">
        <v>2.75</v>
      </c>
      <c r="AB143" s="99">
        <v>1.5</v>
      </c>
      <c r="AC143" s="99">
        <v>3.0474999999999999</v>
      </c>
      <c r="AD143" s="99">
        <v>1.9324999999999999</v>
      </c>
      <c r="AE143" s="92">
        <v>856.23749999999995</v>
      </c>
      <c r="AF143" s="92">
        <v>253231.25</v>
      </c>
      <c r="AG143" s="100">
        <v>3.2264285714289294</v>
      </c>
      <c r="AH143" s="92">
        <v>824.12534998028673</v>
      </c>
      <c r="AI143" s="99" t="s">
        <v>869</v>
      </c>
      <c r="AJ143" s="99">
        <v>114.79591043868749</v>
      </c>
      <c r="AK143" s="99">
        <v>40.624427170589492</v>
      </c>
      <c r="AL143" s="99">
        <v>155.42033760927697</v>
      </c>
      <c r="AM143" s="99">
        <v>184.33139999999997</v>
      </c>
      <c r="AN143" s="99">
        <v>55.282499999999999</v>
      </c>
      <c r="AO143" s="101">
        <v>2.415</v>
      </c>
      <c r="AP143" s="99">
        <v>108.47249999999998</v>
      </c>
      <c r="AQ143" s="99">
        <v>102.7675</v>
      </c>
      <c r="AR143" s="99">
        <v>98.155000000000001</v>
      </c>
      <c r="AS143" s="99">
        <v>10.1175</v>
      </c>
      <c r="AT143" s="99">
        <v>483.35250000000002</v>
      </c>
      <c r="AU143" s="99">
        <v>4.3224999999999998</v>
      </c>
      <c r="AV143" s="99">
        <v>9.8725000000000005</v>
      </c>
      <c r="AW143" s="99">
        <v>4.0274999999999999</v>
      </c>
      <c r="AX143" s="99">
        <v>23.192499999999999</v>
      </c>
      <c r="AY143" s="99">
        <v>38.104999999999997</v>
      </c>
      <c r="AZ143" s="99">
        <v>1.9025000000000001</v>
      </c>
      <c r="BA143" s="99">
        <v>1.1074999999999999</v>
      </c>
      <c r="BB143" s="99">
        <v>12.415000000000001</v>
      </c>
      <c r="BC143" s="99">
        <v>28.91</v>
      </c>
      <c r="BD143" s="99">
        <v>24.274999999999999</v>
      </c>
      <c r="BE143" s="99">
        <v>30.535</v>
      </c>
      <c r="BF143" s="99">
        <v>63.875</v>
      </c>
      <c r="BG143" s="99">
        <v>4.7891666666666666</v>
      </c>
      <c r="BH143" s="99">
        <v>11.01</v>
      </c>
      <c r="BI143" s="99">
        <v>15.3</v>
      </c>
      <c r="BJ143" s="99">
        <v>2.3774999999999999</v>
      </c>
      <c r="BK143" s="99">
        <v>50.175000000000004</v>
      </c>
      <c r="BL143" s="99">
        <v>9.4550000000000001</v>
      </c>
      <c r="BM143" s="99">
        <v>8.6524999999999999</v>
      </c>
    </row>
    <row r="144" spans="1:65" x14ac:dyDescent="0.2">
      <c r="A144" s="13">
        <v>2827140600</v>
      </c>
      <c r="B144" s="14" t="s">
        <v>442</v>
      </c>
      <c r="C144" s="14" t="s">
        <v>445</v>
      </c>
      <c r="D144" s="14" t="s">
        <v>446</v>
      </c>
      <c r="E144" s="99">
        <v>12.418855545492599</v>
      </c>
      <c r="F144" s="99">
        <v>4.1169742212210885</v>
      </c>
      <c r="G144" s="99">
        <v>3.9669642538195111</v>
      </c>
      <c r="H144" s="99">
        <v>1.1616259359302898</v>
      </c>
      <c r="I144" s="99">
        <v>1.0086076078440134</v>
      </c>
      <c r="J144" s="99">
        <v>2.2317989816838759</v>
      </c>
      <c r="K144" s="99">
        <v>1.6651801879607098</v>
      </c>
      <c r="L144" s="99">
        <v>0.93437169838262624</v>
      </c>
      <c r="M144" s="99">
        <v>3.6539102594933333</v>
      </c>
      <c r="N144" s="99">
        <v>3.387108787222604</v>
      </c>
      <c r="O144" s="99">
        <v>0.57045827207080102</v>
      </c>
      <c r="P144" s="99">
        <v>1.6118528196257098</v>
      </c>
      <c r="Q144" s="99">
        <v>3.5642559638525895</v>
      </c>
      <c r="R144" s="99">
        <v>3.3763764270534788</v>
      </c>
      <c r="S144" s="99">
        <v>4.6174973231281147</v>
      </c>
      <c r="T144" s="99">
        <v>2.1467510305118758</v>
      </c>
      <c r="U144" s="99">
        <v>4.2973634217513101</v>
      </c>
      <c r="V144" s="99">
        <v>1.1734208314370598</v>
      </c>
      <c r="W144" s="99">
        <v>1.8789397814281237</v>
      </c>
      <c r="X144" s="99">
        <v>1.8473935825301613</v>
      </c>
      <c r="Y144" s="99">
        <v>15.751096926353206</v>
      </c>
      <c r="Z144" s="99">
        <v>4.2341060157753869</v>
      </c>
      <c r="AA144" s="99">
        <v>2.5106519846841886</v>
      </c>
      <c r="AB144" s="99">
        <v>1.011878114227597</v>
      </c>
      <c r="AC144" s="99">
        <v>2.8795182370025558</v>
      </c>
      <c r="AD144" s="99">
        <v>1.7372560480447148</v>
      </c>
      <c r="AE144" s="92">
        <v>727.65346986466659</v>
      </c>
      <c r="AF144" s="92">
        <v>275585.76316630386</v>
      </c>
      <c r="AG144" s="100">
        <v>2.928381608967987</v>
      </c>
      <c r="AH144" s="92">
        <v>864.05281014430443</v>
      </c>
      <c r="AI144" s="99" t="s">
        <v>869</v>
      </c>
      <c r="AJ144" s="99">
        <v>80.937352559156324</v>
      </c>
      <c r="AK144" s="99">
        <v>48.205728264026078</v>
      </c>
      <c r="AL144" s="99">
        <v>129.1430808231824</v>
      </c>
      <c r="AM144" s="99">
        <v>179.58376802093329</v>
      </c>
      <c r="AN144" s="99">
        <v>28.731556884623842</v>
      </c>
      <c r="AO144" s="101">
        <v>2.4452927951281769</v>
      </c>
      <c r="AP144" s="99">
        <v>86.809216457279177</v>
      </c>
      <c r="AQ144" s="99">
        <v>59.184479741308081</v>
      </c>
      <c r="AR144" s="99">
        <v>144.11376182332583</v>
      </c>
      <c r="AS144" s="99">
        <v>9.3012325743126372</v>
      </c>
      <c r="AT144" s="99">
        <v>458.55951473421004</v>
      </c>
      <c r="AU144" s="99">
        <v>4.4567012915878079</v>
      </c>
      <c r="AV144" s="99">
        <v>11.494964500378389</v>
      </c>
      <c r="AW144" s="99">
        <v>4.2338679929729244</v>
      </c>
      <c r="AX144" s="99">
        <v>19.219542560644904</v>
      </c>
      <c r="AY144" s="99">
        <v>35.101408365468259</v>
      </c>
      <c r="AZ144" s="99">
        <v>1.5879255295056784</v>
      </c>
      <c r="BA144" s="99">
        <v>0.91547805779633973</v>
      </c>
      <c r="BB144" s="99">
        <v>11.549129793918727</v>
      </c>
      <c r="BC144" s="99">
        <v>16.168484293465369</v>
      </c>
      <c r="BD144" s="99">
        <v>13.498460705080685</v>
      </c>
      <c r="BE144" s="99">
        <v>18.389809359506749</v>
      </c>
      <c r="BF144" s="99">
        <v>73.34353791571877</v>
      </c>
      <c r="BG144" s="99">
        <v>10.700378400116685</v>
      </c>
      <c r="BH144" s="99">
        <v>7.63411436538739</v>
      </c>
      <c r="BI144" s="99">
        <v>14.695000067899709</v>
      </c>
      <c r="BJ144" s="99">
        <v>2.0276467812197847</v>
      </c>
      <c r="BK144" s="99">
        <v>46.800815619310775</v>
      </c>
      <c r="BL144" s="99">
        <v>8.3843795204347717</v>
      </c>
      <c r="BM144" s="99">
        <v>8.6987781508779385</v>
      </c>
    </row>
    <row r="145" spans="1:65" x14ac:dyDescent="0.2">
      <c r="A145" s="13">
        <v>2832940700</v>
      </c>
      <c r="B145" s="14" t="s">
        <v>442</v>
      </c>
      <c r="C145" s="14" t="s">
        <v>447</v>
      </c>
      <c r="D145" s="14" t="s">
        <v>448</v>
      </c>
      <c r="E145" s="99">
        <v>11.065</v>
      </c>
      <c r="F145" s="99">
        <v>4.4174999999999995</v>
      </c>
      <c r="G145" s="99">
        <v>4.0949999999999998</v>
      </c>
      <c r="H145" s="99">
        <v>1.2424999999999999</v>
      </c>
      <c r="I145" s="99">
        <v>0.87999999999999989</v>
      </c>
      <c r="J145" s="99">
        <v>2.0425</v>
      </c>
      <c r="K145" s="99">
        <v>1.34</v>
      </c>
      <c r="L145" s="99">
        <v>0.87</v>
      </c>
      <c r="M145" s="99">
        <v>3.33</v>
      </c>
      <c r="N145" s="99">
        <v>3.07</v>
      </c>
      <c r="O145" s="99">
        <v>0.61</v>
      </c>
      <c r="P145" s="99">
        <v>1.5574999999999999</v>
      </c>
      <c r="Q145" s="99">
        <v>2.9375</v>
      </c>
      <c r="R145" s="99">
        <v>3.2525000000000004</v>
      </c>
      <c r="S145" s="99">
        <v>4.0024999999999995</v>
      </c>
      <c r="T145" s="99">
        <v>2.13</v>
      </c>
      <c r="U145" s="99">
        <v>3.53</v>
      </c>
      <c r="V145" s="99">
        <v>1.2</v>
      </c>
      <c r="W145" s="99">
        <v>1.7725</v>
      </c>
      <c r="X145" s="99">
        <v>1.7450000000000001</v>
      </c>
      <c r="Y145" s="99">
        <v>14.057500000000001</v>
      </c>
      <c r="Z145" s="99">
        <v>4.3824999999999994</v>
      </c>
      <c r="AA145" s="99">
        <v>2.6475</v>
      </c>
      <c r="AB145" s="99">
        <v>0.995</v>
      </c>
      <c r="AC145" s="99">
        <v>2.79</v>
      </c>
      <c r="AD145" s="99">
        <v>1.64</v>
      </c>
      <c r="AE145" s="92">
        <v>745.28750000000002</v>
      </c>
      <c r="AF145" s="92">
        <v>308791.75</v>
      </c>
      <c r="AG145" s="100">
        <v>3.0606250000001038</v>
      </c>
      <c r="AH145" s="92">
        <v>984.82616319891963</v>
      </c>
      <c r="AI145" s="99" t="s">
        <v>869</v>
      </c>
      <c r="AJ145" s="99">
        <v>107.3474243898862</v>
      </c>
      <c r="AK145" s="99">
        <v>55.529717338327586</v>
      </c>
      <c r="AL145" s="99">
        <v>162.87714172821379</v>
      </c>
      <c r="AM145" s="99">
        <v>184.33139999999997</v>
      </c>
      <c r="AN145" s="99">
        <v>53.16</v>
      </c>
      <c r="AO145" s="101">
        <v>2.4227500000000002</v>
      </c>
      <c r="AP145" s="99">
        <v>101.97499999999999</v>
      </c>
      <c r="AQ145" s="99">
        <v>90.894999999999996</v>
      </c>
      <c r="AR145" s="99">
        <v>118.3125</v>
      </c>
      <c r="AS145" s="99">
        <v>9.42</v>
      </c>
      <c r="AT145" s="99">
        <v>425.08249999999998</v>
      </c>
      <c r="AU145" s="99">
        <v>5.0049999999999999</v>
      </c>
      <c r="AV145" s="99">
        <v>10.02</v>
      </c>
      <c r="AW145" s="99">
        <v>4.1500000000000004</v>
      </c>
      <c r="AX145" s="99">
        <v>17.5275</v>
      </c>
      <c r="AY145" s="99">
        <v>35.647500000000001</v>
      </c>
      <c r="AZ145" s="99">
        <v>2.0274999999999999</v>
      </c>
      <c r="BA145" s="99">
        <v>1.0274999999999999</v>
      </c>
      <c r="BB145" s="99">
        <v>11.377500000000001</v>
      </c>
      <c r="BC145" s="99">
        <v>40.28</v>
      </c>
      <c r="BD145" s="99">
        <v>23.147500000000001</v>
      </c>
      <c r="BE145" s="99">
        <v>31.517499999999998</v>
      </c>
      <c r="BF145" s="99">
        <v>89.877499999999998</v>
      </c>
      <c r="BG145" s="99">
        <v>15.3125</v>
      </c>
      <c r="BH145" s="99">
        <v>10.574999999999999</v>
      </c>
      <c r="BI145" s="99">
        <v>12.4575</v>
      </c>
      <c r="BJ145" s="99">
        <v>2.6475</v>
      </c>
      <c r="BK145" s="99">
        <v>52</v>
      </c>
      <c r="BL145" s="99">
        <v>8</v>
      </c>
      <c r="BM145" s="99">
        <v>6.2949999999999999</v>
      </c>
    </row>
    <row r="146" spans="1:65" x14ac:dyDescent="0.2">
      <c r="A146" s="13">
        <v>2846180850</v>
      </c>
      <c r="B146" s="14" t="s">
        <v>442</v>
      </c>
      <c r="C146" s="14" t="s">
        <v>449</v>
      </c>
      <c r="D146" s="14" t="s">
        <v>450</v>
      </c>
      <c r="E146" s="99">
        <v>10.540000000000001</v>
      </c>
      <c r="F146" s="99">
        <v>3.3975</v>
      </c>
      <c r="G146" s="99">
        <v>3.9000000000000004</v>
      </c>
      <c r="H146" s="99">
        <v>0.9425</v>
      </c>
      <c r="I146" s="99">
        <v>0.9425</v>
      </c>
      <c r="J146" s="99">
        <v>1.5899999999999999</v>
      </c>
      <c r="K146" s="99">
        <v>1.06</v>
      </c>
      <c r="L146" s="99">
        <v>0.875</v>
      </c>
      <c r="M146" s="99">
        <v>3.6750000000000003</v>
      </c>
      <c r="N146" s="99">
        <v>2.5125000000000002</v>
      </c>
      <c r="O146" s="99">
        <v>0.51750000000000007</v>
      </c>
      <c r="P146" s="99">
        <v>1.5149999999999999</v>
      </c>
      <c r="Q146" s="99">
        <v>3.31</v>
      </c>
      <c r="R146" s="99">
        <v>3.1975000000000002</v>
      </c>
      <c r="S146" s="99">
        <v>4.0175000000000001</v>
      </c>
      <c r="T146" s="99">
        <v>1.9375</v>
      </c>
      <c r="U146" s="99">
        <v>3.9224999999999999</v>
      </c>
      <c r="V146" s="99">
        <v>1.0375000000000001</v>
      </c>
      <c r="W146" s="99">
        <v>1.7474999999999998</v>
      </c>
      <c r="X146" s="99">
        <v>1.93</v>
      </c>
      <c r="Y146" s="99">
        <v>15.164999999999999</v>
      </c>
      <c r="Z146" s="99">
        <v>3.9649999999999999</v>
      </c>
      <c r="AA146" s="99">
        <v>2.13</v>
      </c>
      <c r="AB146" s="99">
        <v>0.84750000000000003</v>
      </c>
      <c r="AC146" s="99">
        <v>2.5724999999999998</v>
      </c>
      <c r="AD146" s="99">
        <v>1.8049999999999999</v>
      </c>
      <c r="AE146" s="92">
        <v>701.45749999999998</v>
      </c>
      <c r="AF146" s="92">
        <v>272055.25</v>
      </c>
      <c r="AG146" s="100">
        <v>3.15624999999996</v>
      </c>
      <c r="AH146" s="92">
        <v>879.17132987510831</v>
      </c>
      <c r="AI146" s="99" t="s">
        <v>869</v>
      </c>
      <c r="AJ146" s="99">
        <v>91.730276964583325</v>
      </c>
      <c r="AK146" s="99">
        <v>43.726356973380817</v>
      </c>
      <c r="AL146" s="99">
        <v>135.45663393796414</v>
      </c>
      <c r="AM146" s="99">
        <v>184.70639999999997</v>
      </c>
      <c r="AN146" s="99">
        <v>52.832499999999996</v>
      </c>
      <c r="AO146" s="101">
        <v>2.4009999999999998</v>
      </c>
      <c r="AP146" s="99">
        <v>102.5825</v>
      </c>
      <c r="AQ146" s="99">
        <v>69.167500000000004</v>
      </c>
      <c r="AR146" s="99">
        <v>91.5</v>
      </c>
      <c r="AS146" s="99">
        <v>9.43</v>
      </c>
      <c r="AT146" s="99">
        <v>497.84500000000003</v>
      </c>
      <c r="AU146" s="99">
        <v>4.4399999999999995</v>
      </c>
      <c r="AV146" s="99">
        <v>10.647499999999999</v>
      </c>
      <c r="AW146" s="99">
        <v>3.98</v>
      </c>
      <c r="AX146" s="99">
        <v>19.1675</v>
      </c>
      <c r="AY146" s="99">
        <v>21.91</v>
      </c>
      <c r="AZ146" s="99">
        <v>1.675</v>
      </c>
      <c r="BA146" s="99">
        <v>0.91500000000000004</v>
      </c>
      <c r="BB146" s="99">
        <v>10.93</v>
      </c>
      <c r="BC146" s="99">
        <v>18.212500000000002</v>
      </c>
      <c r="BD146" s="99">
        <v>16.545000000000002</v>
      </c>
      <c r="BE146" s="99">
        <v>17.122499999999999</v>
      </c>
      <c r="BF146" s="99">
        <v>83.164999999999992</v>
      </c>
      <c r="BG146" s="99">
        <v>7.5312499999999991</v>
      </c>
      <c r="BH146" s="99">
        <v>9.9075000000000006</v>
      </c>
      <c r="BI146" s="99">
        <v>11.625</v>
      </c>
      <c r="BJ146" s="99">
        <v>2.4799999999999995</v>
      </c>
      <c r="BK146" s="99">
        <v>61.832499999999996</v>
      </c>
      <c r="BL146" s="99">
        <v>8.8775000000000013</v>
      </c>
      <c r="BM146" s="99">
        <v>8.7700000000000014</v>
      </c>
    </row>
    <row r="147" spans="1:65" x14ac:dyDescent="0.2">
      <c r="A147" s="13">
        <v>2917860250</v>
      </c>
      <c r="B147" s="14" t="s">
        <v>451</v>
      </c>
      <c r="C147" s="14" t="s">
        <v>452</v>
      </c>
      <c r="D147" s="14" t="s">
        <v>453</v>
      </c>
      <c r="E147" s="99">
        <v>12.545</v>
      </c>
      <c r="F147" s="99">
        <v>4.1274999999999995</v>
      </c>
      <c r="G147" s="99">
        <v>4.4325000000000001</v>
      </c>
      <c r="H147" s="99">
        <v>1.5575000000000001</v>
      </c>
      <c r="I147" s="99">
        <v>0.99249999999999994</v>
      </c>
      <c r="J147" s="99">
        <v>2.1375000000000002</v>
      </c>
      <c r="K147" s="99">
        <v>1.1575</v>
      </c>
      <c r="L147" s="99">
        <v>0.99</v>
      </c>
      <c r="M147" s="99">
        <v>3.9575000000000005</v>
      </c>
      <c r="N147" s="99">
        <v>3.0725000000000002</v>
      </c>
      <c r="O147" s="99">
        <v>0.52749999999999997</v>
      </c>
      <c r="P147" s="99">
        <v>1.5425</v>
      </c>
      <c r="Q147" s="99">
        <v>3.1724999999999999</v>
      </c>
      <c r="R147" s="99">
        <v>3.6675</v>
      </c>
      <c r="S147" s="99">
        <v>4.5199999999999996</v>
      </c>
      <c r="T147" s="99">
        <v>2.3775000000000004</v>
      </c>
      <c r="U147" s="99">
        <v>4.4149999999999991</v>
      </c>
      <c r="V147" s="99">
        <v>1.2075</v>
      </c>
      <c r="W147" s="99">
        <v>1.8774999999999999</v>
      </c>
      <c r="X147" s="99">
        <v>2.2050000000000001</v>
      </c>
      <c r="Y147" s="99">
        <v>15.622499999999999</v>
      </c>
      <c r="Z147" s="99">
        <v>4.6325000000000003</v>
      </c>
      <c r="AA147" s="99">
        <v>2.7650000000000001</v>
      </c>
      <c r="AB147" s="99">
        <v>1.2224999999999999</v>
      </c>
      <c r="AC147" s="99">
        <v>2.6824999999999997</v>
      </c>
      <c r="AD147" s="99">
        <v>2.0775000000000001</v>
      </c>
      <c r="AE147" s="92">
        <v>846.0675</v>
      </c>
      <c r="AF147" s="92">
        <v>386942</v>
      </c>
      <c r="AG147" s="100">
        <v>2.9086000000001313</v>
      </c>
      <c r="AH147" s="92">
        <v>1212.1611201933147</v>
      </c>
      <c r="AI147" s="99" t="s">
        <v>869</v>
      </c>
      <c r="AJ147" s="99">
        <v>96.514395119196536</v>
      </c>
      <c r="AK147" s="99">
        <v>64.22059568034166</v>
      </c>
      <c r="AL147" s="99">
        <v>160.7349907995382</v>
      </c>
      <c r="AM147" s="99">
        <v>193.9239</v>
      </c>
      <c r="AN147" s="99">
        <v>48.887500000000003</v>
      </c>
      <c r="AO147" s="101">
        <v>2.6412499999999999</v>
      </c>
      <c r="AP147" s="99">
        <v>110.23</v>
      </c>
      <c r="AQ147" s="99">
        <v>123.85</v>
      </c>
      <c r="AR147" s="99">
        <v>88.69</v>
      </c>
      <c r="AS147" s="99">
        <v>9.6174999999999997</v>
      </c>
      <c r="AT147" s="99">
        <v>448.9975</v>
      </c>
      <c r="AU147" s="99">
        <v>4.8624999999999998</v>
      </c>
      <c r="AV147" s="99">
        <v>11.010000000000002</v>
      </c>
      <c r="AW147" s="99">
        <v>4.4000000000000004</v>
      </c>
      <c r="AX147" s="99">
        <v>19.682500000000001</v>
      </c>
      <c r="AY147" s="99">
        <v>43.032499999999999</v>
      </c>
      <c r="AZ147" s="99">
        <v>2.1274999999999999</v>
      </c>
      <c r="BA147" s="99">
        <v>1.0375000000000001</v>
      </c>
      <c r="BB147" s="99">
        <v>16.137499999999999</v>
      </c>
      <c r="BC147" s="99">
        <v>29.582499999999996</v>
      </c>
      <c r="BD147" s="99">
        <v>25.07</v>
      </c>
      <c r="BE147" s="99">
        <v>29.987500000000004</v>
      </c>
      <c r="BF147" s="99">
        <v>91.282499999999999</v>
      </c>
      <c r="BG147" s="99">
        <v>8.3666666666666671</v>
      </c>
      <c r="BH147" s="99">
        <v>10.0375</v>
      </c>
      <c r="BI147" s="99">
        <v>14.1225</v>
      </c>
      <c r="BJ147" s="99">
        <v>2.4024999999999999</v>
      </c>
      <c r="BK147" s="99">
        <v>52.002499999999998</v>
      </c>
      <c r="BL147" s="99">
        <v>8.8925000000000018</v>
      </c>
      <c r="BM147" s="99">
        <v>9.7650000000000006</v>
      </c>
    </row>
    <row r="148" spans="1:65" x14ac:dyDescent="0.2">
      <c r="A148" s="13">
        <v>2927620450</v>
      </c>
      <c r="B148" s="14" t="s">
        <v>451</v>
      </c>
      <c r="C148" s="14" t="s">
        <v>454</v>
      </c>
      <c r="D148" s="14" t="s">
        <v>455</v>
      </c>
      <c r="E148" s="99">
        <v>15.382028771398202</v>
      </c>
      <c r="F148" s="99">
        <v>4.7072072303339692</v>
      </c>
      <c r="G148" s="99">
        <v>4.3057765932999397</v>
      </c>
      <c r="H148" s="99">
        <v>1.5332206765035132</v>
      </c>
      <c r="I148" s="99">
        <v>1.0715122058627919</v>
      </c>
      <c r="J148" s="99">
        <v>2.9052052894638933</v>
      </c>
      <c r="K148" s="99">
        <v>1.3348949344352683</v>
      </c>
      <c r="L148" s="99">
        <v>1.2391712821024865</v>
      </c>
      <c r="M148" s="99">
        <v>5.0054360671718996</v>
      </c>
      <c r="N148" s="99">
        <v>2.8862850083007858</v>
      </c>
      <c r="O148" s="99">
        <v>0.51417093206011066</v>
      </c>
      <c r="P148" s="99">
        <v>1.6548034746667715</v>
      </c>
      <c r="Q148" s="99">
        <v>2.8845442160914905</v>
      </c>
      <c r="R148" s="99">
        <v>3.6007412621032029</v>
      </c>
      <c r="S148" s="99">
        <v>4.7299922948527033</v>
      </c>
      <c r="T148" s="99">
        <v>2.2287256937900919</v>
      </c>
      <c r="U148" s="99">
        <v>4.114092740363577</v>
      </c>
      <c r="V148" s="99">
        <v>1.2977453804812926</v>
      </c>
      <c r="W148" s="99">
        <v>1.9634486715687616</v>
      </c>
      <c r="X148" s="99">
        <v>1.8283539387811021</v>
      </c>
      <c r="Y148" s="99">
        <v>15.821123222508657</v>
      </c>
      <c r="Z148" s="99">
        <v>4.2715500765769114</v>
      </c>
      <c r="AA148" s="99">
        <v>2.5040413994302209</v>
      </c>
      <c r="AB148" s="99">
        <v>1.162685519042959</v>
      </c>
      <c r="AC148" s="99">
        <v>2.4836665458066891</v>
      </c>
      <c r="AD148" s="99">
        <v>1.9812335813798794</v>
      </c>
      <c r="AE148" s="92">
        <v>827.36687286738334</v>
      </c>
      <c r="AF148" s="92">
        <v>324495.72381976515</v>
      </c>
      <c r="AG148" s="100">
        <v>3.2518220730923377</v>
      </c>
      <c r="AH148" s="92">
        <v>1061.6831043091502</v>
      </c>
      <c r="AI148" s="99" t="s">
        <v>869</v>
      </c>
      <c r="AJ148" s="99">
        <v>83.341467301448262</v>
      </c>
      <c r="AK148" s="99">
        <v>68.327682403088147</v>
      </c>
      <c r="AL148" s="99">
        <v>151.66914970453641</v>
      </c>
      <c r="AM148" s="99">
        <v>193.37198094233801</v>
      </c>
      <c r="AN148" s="99">
        <v>56.990793894664272</v>
      </c>
      <c r="AO148" s="101">
        <v>2.8690840715927877</v>
      </c>
      <c r="AP148" s="99">
        <v>100.95809343885905</v>
      </c>
      <c r="AQ148" s="99">
        <v>120.25950819258682</v>
      </c>
      <c r="AR148" s="99">
        <v>98.021478450735501</v>
      </c>
      <c r="AS148" s="99">
        <v>10.149559476667413</v>
      </c>
      <c r="AT148" s="99">
        <v>486.69254562113269</v>
      </c>
      <c r="AU148" s="99">
        <v>4.9188296764956396</v>
      </c>
      <c r="AV148" s="99">
        <v>11.280244324905635</v>
      </c>
      <c r="AW148" s="99">
        <v>3.9623057376029855</v>
      </c>
      <c r="AX148" s="99">
        <v>15.343094714707821</v>
      </c>
      <c r="AY148" s="99">
        <v>39.670018286798218</v>
      </c>
      <c r="AZ148" s="99">
        <v>3.0368419015935619</v>
      </c>
      <c r="BA148" s="99">
        <v>1.0545280943355906</v>
      </c>
      <c r="BB148" s="99">
        <v>14.300488548088758</v>
      </c>
      <c r="BC148" s="99">
        <v>36.10692889114091</v>
      </c>
      <c r="BD148" s="99">
        <v>24.597877116623902</v>
      </c>
      <c r="BE148" s="99">
        <v>31.662234499551101</v>
      </c>
      <c r="BF148" s="99">
        <v>83.283959899115843</v>
      </c>
      <c r="BG148" s="99">
        <v>18.072085357775755</v>
      </c>
      <c r="BH148" s="99">
        <v>8.5392787848459584</v>
      </c>
      <c r="BI148" s="99">
        <v>12.039002116727108</v>
      </c>
      <c r="BJ148" s="99">
        <v>2.2406794514093917</v>
      </c>
      <c r="BK148" s="99">
        <v>47.201280387304266</v>
      </c>
      <c r="BL148" s="99">
        <v>8.9808982724756632</v>
      </c>
      <c r="BM148" s="99">
        <v>9.3064341002287367</v>
      </c>
    </row>
    <row r="149" spans="1:65" x14ac:dyDescent="0.2">
      <c r="A149" s="13">
        <v>2927900500</v>
      </c>
      <c r="B149" s="14" t="s">
        <v>451</v>
      </c>
      <c r="C149" s="14" t="s">
        <v>456</v>
      </c>
      <c r="D149" s="14" t="s">
        <v>457</v>
      </c>
      <c r="E149" s="99">
        <v>11.039903803256975</v>
      </c>
      <c r="F149" s="99">
        <v>3.4467883258653664</v>
      </c>
      <c r="G149" s="99">
        <v>4.1939684292054515</v>
      </c>
      <c r="H149" s="99">
        <v>1.0746046422423734</v>
      </c>
      <c r="I149" s="99">
        <v>1.1892222344548464</v>
      </c>
      <c r="J149" s="99">
        <v>1.9025604578124078</v>
      </c>
      <c r="K149" s="99">
        <v>1.0352412395627884</v>
      </c>
      <c r="L149" s="99">
        <v>0.98162771864819409</v>
      </c>
      <c r="M149" s="99">
        <v>3.7055394817791707</v>
      </c>
      <c r="N149" s="99">
        <v>2.8423269332699119</v>
      </c>
      <c r="O149" s="99">
        <v>0.44929328300748944</v>
      </c>
      <c r="P149" s="99">
        <v>1.3790979143869173</v>
      </c>
      <c r="Q149" s="99">
        <v>3.1896207039256783</v>
      </c>
      <c r="R149" s="99">
        <v>3.5097536535157645</v>
      </c>
      <c r="S149" s="99">
        <v>3.8471300337434795</v>
      </c>
      <c r="T149" s="99">
        <v>2.500196511653519</v>
      </c>
      <c r="U149" s="99">
        <v>3.408432925983079</v>
      </c>
      <c r="V149" s="99">
        <v>1.1136583199260603</v>
      </c>
      <c r="W149" s="99">
        <v>1.8435194540507023</v>
      </c>
      <c r="X149" s="99">
        <v>1.8423382920828715</v>
      </c>
      <c r="Y149" s="99">
        <v>14.953716828024691</v>
      </c>
      <c r="Z149" s="99">
        <v>4.7043682406951062</v>
      </c>
      <c r="AA149" s="99">
        <v>2.7143894846415146</v>
      </c>
      <c r="AB149" s="99">
        <v>1.209616221336073</v>
      </c>
      <c r="AC149" s="99">
        <v>2.693840544530639</v>
      </c>
      <c r="AD149" s="99">
        <v>1.6768560901045966</v>
      </c>
      <c r="AE149" s="92">
        <v>845.10854172799918</v>
      </c>
      <c r="AF149" s="92">
        <v>245970.90779827192</v>
      </c>
      <c r="AG149" s="100">
        <v>3.0827163260702006</v>
      </c>
      <c r="AH149" s="92">
        <v>786.50480011717946</v>
      </c>
      <c r="AI149" s="99" t="s">
        <v>869</v>
      </c>
      <c r="AJ149" s="99">
        <v>114.17863358276057</v>
      </c>
      <c r="AK149" s="99">
        <v>59.670245396337677</v>
      </c>
      <c r="AL149" s="99">
        <v>173.84887897909823</v>
      </c>
      <c r="AM149" s="99">
        <v>192.55751857481704</v>
      </c>
      <c r="AN149" s="99">
        <v>50.269801741024665</v>
      </c>
      <c r="AO149" s="101">
        <v>2.5200399017704598</v>
      </c>
      <c r="AP149" s="99">
        <v>92.976091920961565</v>
      </c>
      <c r="AQ149" s="99">
        <v>115.24820475917537</v>
      </c>
      <c r="AR149" s="99">
        <v>87.698019581584674</v>
      </c>
      <c r="AS149" s="99">
        <v>8.3411475813339298</v>
      </c>
      <c r="AT149" s="99">
        <v>486.27524909144421</v>
      </c>
      <c r="AU149" s="99">
        <v>5.4381309144268508</v>
      </c>
      <c r="AV149" s="99">
        <v>10.130891170291944</v>
      </c>
      <c r="AW149" s="99">
        <v>3.9664358754267242</v>
      </c>
      <c r="AX149" s="99">
        <v>18.259069589553974</v>
      </c>
      <c r="AY149" s="99">
        <v>26.097981682664791</v>
      </c>
      <c r="AZ149" s="99">
        <v>1.8169893789294895</v>
      </c>
      <c r="BA149" s="99">
        <v>1.0555500982662402</v>
      </c>
      <c r="BB149" s="99">
        <v>12.483179782835135</v>
      </c>
      <c r="BC149" s="99">
        <v>14.490615640443249</v>
      </c>
      <c r="BD149" s="99">
        <v>21.202692095579163</v>
      </c>
      <c r="BE149" s="99">
        <v>22.320778327399566</v>
      </c>
      <c r="BF149" s="99">
        <v>56.124133060064473</v>
      </c>
      <c r="BG149" s="99">
        <v>16.061709546717218</v>
      </c>
      <c r="BH149" s="99">
        <v>9.5484729385501268</v>
      </c>
      <c r="BI149" s="99">
        <v>14.026669018585677</v>
      </c>
      <c r="BJ149" s="99">
        <v>2.4485331857694739</v>
      </c>
      <c r="BK149" s="99">
        <v>41.022507706999903</v>
      </c>
      <c r="BL149" s="99">
        <v>8.6930957749108284</v>
      </c>
      <c r="BM149" s="99">
        <v>7.3288745801427133</v>
      </c>
    </row>
    <row r="150" spans="1:65" x14ac:dyDescent="0.2">
      <c r="A150" s="13">
        <v>2928140600</v>
      </c>
      <c r="B150" s="14" t="s">
        <v>451</v>
      </c>
      <c r="C150" s="14" t="s">
        <v>458</v>
      </c>
      <c r="D150" s="14" t="s">
        <v>459</v>
      </c>
      <c r="E150" s="99">
        <v>12.612500000000001</v>
      </c>
      <c r="F150" s="99">
        <v>4.0600000000000005</v>
      </c>
      <c r="G150" s="99">
        <v>4.1449999999999996</v>
      </c>
      <c r="H150" s="99">
        <v>1.68</v>
      </c>
      <c r="I150" s="99">
        <v>0.89</v>
      </c>
      <c r="J150" s="99">
        <v>2.15</v>
      </c>
      <c r="K150" s="99">
        <v>1.37</v>
      </c>
      <c r="L150" s="99">
        <v>0.89500000000000002</v>
      </c>
      <c r="M150" s="99">
        <v>3.7175000000000002</v>
      </c>
      <c r="N150" s="99">
        <v>2.6825000000000001</v>
      </c>
      <c r="O150" s="99">
        <v>0.5</v>
      </c>
      <c r="P150" s="99">
        <v>1.5175000000000001</v>
      </c>
      <c r="Q150" s="99">
        <v>3.39</v>
      </c>
      <c r="R150" s="99">
        <v>3.19</v>
      </c>
      <c r="S150" s="99">
        <v>3.7524999999999999</v>
      </c>
      <c r="T150" s="99">
        <v>2.0175000000000001</v>
      </c>
      <c r="U150" s="99">
        <v>3.6150000000000002</v>
      </c>
      <c r="V150" s="99">
        <v>1.0974999999999999</v>
      </c>
      <c r="W150" s="99">
        <v>1.7350000000000001</v>
      </c>
      <c r="X150" s="99">
        <v>1.6225000000000001</v>
      </c>
      <c r="Y150" s="99">
        <v>14.7775</v>
      </c>
      <c r="Z150" s="99">
        <v>4.3375000000000004</v>
      </c>
      <c r="AA150" s="99">
        <v>2.4824999999999999</v>
      </c>
      <c r="AB150" s="99">
        <v>0.96500000000000008</v>
      </c>
      <c r="AC150" s="99">
        <v>2.9449999999999998</v>
      </c>
      <c r="AD150" s="99">
        <v>1.8474999999999997</v>
      </c>
      <c r="AE150" s="92">
        <v>1359.375</v>
      </c>
      <c r="AF150" s="92">
        <v>365551</v>
      </c>
      <c r="AG150" s="100">
        <v>3.2750000000001336</v>
      </c>
      <c r="AH150" s="92">
        <v>1201.3541359146147</v>
      </c>
      <c r="AI150" s="99" t="s">
        <v>869</v>
      </c>
      <c r="AJ150" s="99">
        <v>96.666089438830625</v>
      </c>
      <c r="AK150" s="99">
        <v>64.779027139413401</v>
      </c>
      <c r="AL150" s="99">
        <v>161.44511657824404</v>
      </c>
      <c r="AM150" s="99">
        <v>193.43265</v>
      </c>
      <c r="AN150" s="99">
        <v>45.472500000000004</v>
      </c>
      <c r="AO150" s="101">
        <v>2.5217499999999999</v>
      </c>
      <c r="AP150" s="99">
        <v>93.382499999999993</v>
      </c>
      <c r="AQ150" s="99">
        <v>93.377499999999998</v>
      </c>
      <c r="AR150" s="99">
        <v>100.22750000000001</v>
      </c>
      <c r="AS150" s="99">
        <v>9.3475000000000001</v>
      </c>
      <c r="AT150" s="99">
        <v>472.07</v>
      </c>
      <c r="AU150" s="99">
        <v>4.9950000000000001</v>
      </c>
      <c r="AV150" s="99">
        <v>10.379999999999999</v>
      </c>
      <c r="AW150" s="99">
        <v>4.0475000000000003</v>
      </c>
      <c r="AX150" s="99">
        <v>19.05</v>
      </c>
      <c r="AY150" s="99">
        <v>33.524999999999999</v>
      </c>
      <c r="AZ150" s="99">
        <v>1.74</v>
      </c>
      <c r="BA150" s="99">
        <v>1.0549999999999999</v>
      </c>
      <c r="BB150" s="99">
        <v>15.105</v>
      </c>
      <c r="BC150" s="99">
        <v>29.75</v>
      </c>
      <c r="BD150" s="99">
        <v>26.6175</v>
      </c>
      <c r="BE150" s="99">
        <v>32.65</v>
      </c>
      <c r="BF150" s="99">
        <v>71.3</v>
      </c>
      <c r="BG150" s="99">
        <v>12.392708333333335</v>
      </c>
      <c r="BH150" s="99">
        <v>10.997499999999999</v>
      </c>
      <c r="BI150" s="99">
        <v>16.175000000000001</v>
      </c>
      <c r="BJ150" s="99">
        <v>2.2725</v>
      </c>
      <c r="BK150" s="99">
        <v>45.412499999999994</v>
      </c>
      <c r="BL150" s="99">
        <v>8.9450000000000003</v>
      </c>
      <c r="BM150" s="99">
        <v>7.1774999999999993</v>
      </c>
    </row>
    <row r="151" spans="1:65" x14ac:dyDescent="0.2">
      <c r="A151" s="13">
        <v>2941180860</v>
      </c>
      <c r="B151" s="14" t="s">
        <v>451</v>
      </c>
      <c r="C151" s="14" t="s">
        <v>461</v>
      </c>
      <c r="D151" s="14" t="s">
        <v>460</v>
      </c>
      <c r="E151" s="99">
        <v>21.79926532712734</v>
      </c>
      <c r="F151" s="99">
        <v>5.5640100537616792</v>
      </c>
      <c r="G151" s="99">
        <v>5.3787665049914084</v>
      </c>
      <c r="H151" s="99">
        <v>1.8650935037999201</v>
      </c>
      <c r="I151" s="99">
        <v>1.0876609813922611</v>
      </c>
      <c r="J151" s="99">
        <v>1.8074515367437922</v>
      </c>
      <c r="K151" s="99">
        <v>1.4186765423957719</v>
      </c>
      <c r="L151" s="99">
        <v>1.1048282294109333</v>
      </c>
      <c r="M151" s="99">
        <v>4.4452894944504537</v>
      </c>
      <c r="N151" s="99">
        <v>3.2929287030454462</v>
      </c>
      <c r="O151" s="99">
        <v>0.4941258979312298</v>
      </c>
      <c r="P151" s="99">
        <v>1.6124089212083612</v>
      </c>
      <c r="Q151" s="99">
        <v>4.2923007156528055</v>
      </c>
      <c r="R151" s="99">
        <v>4.1571869248646971</v>
      </c>
      <c r="S151" s="99">
        <v>5.214334450078062</v>
      </c>
      <c r="T151" s="99">
        <v>2.8092285678075606</v>
      </c>
      <c r="U151" s="99">
        <v>5.0001963985619042</v>
      </c>
      <c r="V151" s="99">
        <v>1.576536968783939</v>
      </c>
      <c r="W151" s="99">
        <v>2.2953923671188319</v>
      </c>
      <c r="X151" s="99">
        <v>2.020017757879335</v>
      </c>
      <c r="Y151" s="99">
        <v>22.522443872433072</v>
      </c>
      <c r="Z151" s="99">
        <v>5.7890325609162598</v>
      </c>
      <c r="AA151" s="99">
        <v>3.1509300475893247</v>
      </c>
      <c r="AB151" s="99">
        <v>1.3075009658586549</v>
      </c>
      <c r="AC151" s="99">
        <v>3.3223115322513217</v>
      </c>
      <c r="AD151" s="99">
        <v>2.2222601399316408</v>
      </c>
      <c r="AE151" s="92">
        <v>1201.5033949950539</v>
      </c>
      <c r="AF151" s="92">
        <v>328337.82430269563</v>
      </c>
      <c r="AG151" s="100">
        <v>3.334356117664464</v>
      </c>
      <c r="AH151" s="92">
        <v>1083.6594553825378</v>
      </c>
      <c r="AI151" s="99" t="s">
        <v>869</v>
      </c>
      <c r="AJ151" s="99">
        <v>82.175337285145574</v>
      </c>
      <c r="AK151" s="99">
        <v>54.214443346476642</v>
      </c>
      <c r="AL151" s="99">
        <v>136.38978063162222</v>
      </c>
      <c r="AM151" s="99">
        <v>197.05811921302032</v>
      </c>
      <c r="AN151" s="99">
        <v>74.250476108257303</v>
      </c>
      <c r="AO151" s="101">
        <v>2.4600987169566126</v>
      </c>
      <c r="AP151" s="99">
        <v>67.944840659649827</v>
      </c>
      <c r="AQ151" s="99">
        <v>102.59921136384219</v>
      </c>
      <c r="AR151" s="99">
        <v>124.31152327612037</v>
      </c>
      <c r="AS151" s="99">
        <v>11.896142358936638</v>
      </c>
      <c r="AT151" s="99">
        <v>485.27680656364322</v>
      </c>
      <c r="AU151" s="99">
        <v>3.755123189004494</v>
      </c>
      <c r="AV151" s="99">
        <v>8.840323273040358</v>
      </c>
      <c r="AW151" s="99">
        <v>4.0205132454548043</v>
      </c>
      <c r="AX151" s="99">
        <v>22.941912515977151</v>
      </c>
      <c r="AY151" s="99">
        <v>36.506464976934389</v>
      </c>
      <c r="AZ151" s="99">
        <v>2.5581617559349676</v>
      </c>
      <c r="BA151" s="99">
        <v>1.2036722384258185</v>
      </c>
      <c r="BB151" s="99">
        <v>14.02604609689331</v>
      </c>
      <c r="BC151" s="99">
        <v>24.771241358453214</v>
      </c>
      <c r="BD151" s="99">
        <v>28.370101593771967</v>
      </c>
      <c r="BE151" s="99">
        <v>33.049926702517638</v>
      </c>
      <c r="BF151" s="99">
        <v>89.303936522981004</v>
      </c>
      <c r="BG151" s="99">
        <v>2.1707325452832591</v>
      </c>
      <c r="BH151" s="99">
        <v>11.619994373412712</v>
      </c>
      <c r="BI151" s="99">
        <v>15.719924744788234</v>
      </c>
      <c r="BJ151" s="99">
        <v>2.8584935452432783</v>
      </c>
      <c r="BK151" s="99">
        <v>50.450682868351947</v>
      </c>
      <c r="BL151" s="99">
        <v>9.3553300120289506</v>
      </c>
      <c r="BM151" s="99">
        <v>11.939006071178515</v>
      </c>
    </row>
    <row r="152" spans="1:65" x14ac:dyDescent="0.2">
      <c r="A152" s="13">
        <v>2941180880</v>
      </c>
      <c r="B152" s="14" t="s">
        <v>451</v>
      </c>
      <c r="C152" s="14" t="s">
        <v>461</v>
      </c>
      <c r="D152" s="14" t="s">
        <v>462</v>
      </c>
      <c r="E152" s="99">
        <v>18.414999999999999</v>
      </c>
      <c r="F152" s="99">
        <v>4.2374999999999998</v>
      </c>
      <c r="G152" s="99">
        <v>5.0750000000000002</v>
      </c>
      <c r="H152" s="99">
        <v>1.65</v>
      </c>
      <c r="I152" s="99">
        <v>0.94750000000000001</v>
      </c>
      <c r="J152" s="99">
        <v>1.825</v>
      </c>
      <c r="K152" s="99">
        <v>1.4075</v>
      </c>
      <c r="L152" s="99">
        <v>1.0674999999999999</v>
      </c>
      <c r="M152" s="99">
        <v>4.2424999999999997</v>
      </c>
      <c r="N152" s="99">
        <v>2.9799999999999995</v>
      </c>
      <c r="O152" s="99">
        <v>0.48249999999999998</v>
      </c>
      <c r="P152" s="99">
        <v>1.6424999999999998</v>
      </c>
      <c r="Q152" s="99">
        <v>3.0925000000000002</v>
      </c>
      <c r="R152" s="99">
        <v>3.3925000000000001</v>
      </c>
      <c r="S152" s="99">
        <v>4.16</v>
      </c>
      <c r="T152" s="99">
        <v>2.3125</v>
      </c>
      <c r="U152" s="99">
        <v>4.4525000000000006</v>
      </c>
      <c r="V152" s="99">
        <v>1.3975</v>
      </c>
      <c r="W152" s="99">
        <v>2.1625000000000001</v>
      </c>
      <c r="X152" s="99">
        <v>1.71</v>
      </c>
      <c r="Y152" s="99">
        <v>17.047499999999999</v>
      </c>
      <c r="Z152" s="99">
        <v>5.4399999999999995</v>
      </c>
      <c r="AA152" s="99">
        <v>2.7825000000000002</v>
      </c>
      <c r="AB152" s="99">
        <v>1.145</v>
      </c>
      <c r="AC152" s="99">
        <v>3.1375000000000002</v>
      </c>
      <c r="AD152" s="99">
        <v>1.8575000000000002</v>
      </c>
      <c r="AE152" s="92">
        <v>956.41</v>
      </c>
      <c r="AF152" s="92">
        <v>299627.75</v>
      </c>
      <c r="AG152" s="100">
        <v>3.0250000000001451</v>
      </c>
      <c r="AH152" s="92">
        <v>952.44647760609018</v>
      </c>
      <c r="AI152" s="99" t="s">
        <v>869</v>
      </c>
      <c r="AJ152" s="99">
        <v>87.828322105936422</v>
      </c>
      <c r="AK152" s="99">
        <v>61.099564353400908</v>
      </c>
      <c r="AL152" s="99">
        <v>148.92788645933734</v>
      </c>
      <c r="AM152" s="99">
        <v>197.34989999999999</v>
      </c>
      <c r="AN152" s="99">
        <v>40.392499999999998</v>
      </c>
      <c r="AO152" s="101">
        <v>2.5770000000000004</v>
      </c>
      <c r="AP152" s="99">
        <v>77.644999999999996</v>
      </c>
      <c r="AQ152" s="99">
        <v>82.03</v>
      </c>
      <c r="AR152" s="99">
        <v>98.004999999999995</v>
      </c>
      <c r="AS152" s="99">
        <v>11.565000000000001</v>
      </c>
      <c r="AT152" s="99">
        <v>472.14</v>
      </c>
      <c r="AU152" s="99">
        <v>4.8449999999999998</v>
      </c>
      <c r="AV152" s="99">
        <v>10.135</v>
      </c>
      <c r="AW152" s="99">
        <v>4.0425000000000004</v>
      </c>
      <c r="AX152" s="99">
        <v>18.4375</v>
      </c>
      <c r="AY152" s="99">
        <v>38.1175</v>
      </c>
      <c r="AZ152" s="99">
        <v>2.3274999999999997</v>
      </c>
      <c r="BA152" s="99">
        <v>1.1325000000000001</v>
      </c>
      <c r="BB152" s="99">
        <v>13.44</v>
      </c>
      <c r="BC152" s="99">
        <v>21.597500000000004</v>
      </c>
      <c r="BD152" s="99">
        <v>21.65</v>
      </c>
      <c r="BE152" s="99">
        <v>14.7225</v>
      </c>
      <c r="BF152" s="99">
        <v>76.982500000000002</v>
      </c>
      <c r="BG152" s="99">
        <v>6.5772916666666665</v>
      </c>
      <c r="BH152" s="99">
        <v>10.072500000000002</v>
      </c>
      <c r="BI152" s="99">
        <v>15.610000000000001</v>
      </c>
      <c r="BJ152" s="99">
        <v>2.2174999999999998</v>
      </c>
      <c r="BK152" s="99">
        <v>52.792500000000004</v>
      </c>
      <c r="BL152" s="99">
        <v>9.2824999999999989</v>
      </c>
      <c r="BM152" s="99">
        <v>8.125</v>
      </c>
    </row>
    <row r="153" spans="1:65" x14ac:dyDescent="0.2">
      <c r="A153" s="13">
        <v>2944180920</v>
      </c>
      <c r="B153" s="14" t="s">
        <v>451</v>
      </c>
      <c r="C153" s="14" t="s">
        <v>463</v>
      </c>
      <c r="D153" s="14" t="s">
        <v>464</v>
      </c>
      <c r="E153" s="99">
        <v>13.83</v>
      </c>
      <c r="F153" s="99">
        <v>4.0350000000000001</v>
      </c>
      <c r="G153" s="99">
        <v>4.7175000000000002</v>
      </c>
      <c r="H153" s="99">
        <v>1.5575000000000001</v>
      </c>
      <c r="I153" s="99">
        <v>0.97749999999999992</v>
      </c>
      <c r="J153" s="99">
        <v>2.3475000000000001</v>
      </c>
      <c r="K153" s="99">
        <v>1.2</v>
      </c>
      <c r="L153" s="99">
        <v>1.0825</v>
      </c>
      <c r="M153" s="99">
        <v>3.8449999999999998</v>
      </c>
      <c r="N153" s="99">
        <v>2.94</v>
      </c>
      <c r="O153" s="99">
        <v>0.52500000000000002</v>
      </c>
      <c r="P153" s="99">
        <v>1.5975000000000001</v>
      </c>
      <c r="Q153" s="99">
        <v>2.9175</v>
      </c>
      <c r="R153" s="99">
        <v>3.79</v>
      </c>
      <c r="S153" s="99">
        <v>4.6050000000000004</v>
      </c>
      <c r="T153" s="99">
        <v>2.3525</v>
      </c>
      <c r="U153" s="99">
        <v>4.2724999999999991</v>
      </c>
      <c r="V153" s="99">
        <v>1.4474999999999998</v>
      </c>
      <c r="W153" s="99">
        <v>2.06</v>
      </c>
      <c r="X153" s="99">
        <v>1.9075</v>
      </c>
      <c r="Y153" s="99">
        <v>15.427499999999998</v>
      </c>
      <c r="Z153" s="99">
        <v>5.3849999999999998</v>
      </c>
      <c r="AA153" s="99">
        <v>2.9049999999999998</v>
      </c>
      <c r="AB153" s="99">
        <v>1.4449999999999998</v>
      </c>
      <c r="AC153" s="99">
        <v>3.12</v>
      </c>
      <c r="AD153" s="99">
        <v>1.9025000000000001</v>
      </c>
      <c r="AE153" s="92">
        <v>1143.8499999999999</v>
      </c>
      <c r="AF153" s="92">
        <v>284155.75</v>
      </c>
      <c r="AG153" s="100">
        <v>3.0484375000000257</v>
      </c>
      <c r="AH153" s="92">
        <v>906.62225397876864</v>
      </c>
      <c r="AI153" s="99" t="s">
        <v>869</v>
      </c>
      <c r="AJ153" s="99">
        <v>76.219107384414855</v>
      </c>
      <c r="AK153" s="99">
        <v>56.303393044833733</v>
      </c>
      <c r="AL153" s="99">
        <v>132.52250042924859</v>
      </c>
      <c r="AM153" s="99">
        <v>189.77452500000001</v>
      </c>
      <c r="AN153" s="99">
        <v>50.024999999999999</v>
      </c>
      <c r="AO153" s="101">
        <v>2.5747499999999999</v>
      </c>
      <c r="AP153" s="99">
        <v>115.78749999999999</v>
      </c>
      <c r="AQ153" s="99">
        <v>122.13250000000001</v>
      </c>
      <c r="AR153" s="99">
        <v>99.009999999999991</v>
      </c>
      <c r="AS153" s="99">
        <v>10.16</v>
      </c>
      <c r="AT153" s="99">
        <v>493.84500000000003</v>
      </c>
      <c r="AU153" s="99">
        <v>5.0549999999999997</v>
      </c>
      <c r="AV153" s="99">
        <v>9.7575000000000003</v>
      </c>
      <c r="AW153" s="99">
        <v>4.0474999999999994</v>
      </c>
      <c r="AX153" s="99">
        <v>16.787500000000001</v>
      </c>
      <c r="AY153" s="99">
        <v>36.982500000000002</v>
      </c>
      <c r="AZ153" s="99">
        <v>2.625</v>
      </c>
      <c r="BA153" s="99">
        <v>1.1775</v>
      </c>
      <c r="BB153" s="99">
        <v>12.257500000000002</v>
      </c>
      <c r="BC153" s="99">
        <v>33.442500000000003</v>
      </c>
      <c r="BD153" s="99">
        <v>23.759999999999998</v>
      </c>
      <c r="BE153" s="99">
        <v>26.240000000000002</v>
      </c>
      <c r="BF153" s="99">
        <v>77.022500000000008</v>
      </c>
      <c r="BG153" s="99">
        <v>4.6531250000000002</v>
      </c>
      <c r="BH153" s="99">
        <v>9.8275000000000006</v>
      </c>
      <c r="BI153" s="99">
        <v>16.700000000000003</v>
      </c>
      <c r="BJ153" s="99">
        <v>2.355</v>
      </c>
      <c r="BK153" s="99">
        <v>44.534999999999997</v>
      </c>
      <c r="BL153" s="99">
        <v>8.8725000000000005</v>
      </c>
      <c r="BM153" s="99">
        <v>10.0425</v>
      </c>
    </row>
    <row r="154" spans="1:65" x14ac:dyDescent="0.2">
      <c r="A154" s="13">
        <v>3014580250</v>
      </c>
      <c r="B154" s="14" t="s">
        <v>465</v>
      </c>
      <c r="C154" s="14" t="s">
        <v>466</v>
      </c>
      <c r="D154" s="14" t="s">
        <v>467</v>
      </c>
      <c r="E154" s="99">
        <v>12.022500000000001</v>
      </c>
      <c r="F154" s="99">
        <v>4.5324999999999998</v>
      </c>
      <c r="G154" s="99">
        <v>4.3275000000000006</v>
      </c>
      <c r="H154" s="99">
        <v>1.9075</v>
      </c>
      <c r="I154" s="99">
        <v>0.96250000000000013</v>
      </c>
      <c r="J154" s="99">
        <v>2.3774999999999999</v>
      </c>
      <c r="K154" s="99">
        <v>1.9324999999999999</v>
      </c>
      <c r="L154" s="99">
        <v>0.98249999999999993</v>
      </c>
      <c r="M154" s="99">
        <v>4.7874999999999996</v>
      </c>
      <c r="N154" s="99">
        <v>2.9899999999999998</v>
      </c>
      <c r="O154" s="99">
        <v>0.66250000000000009</v>
      </c>
      <c r="P154" s="99">
        <v>1.59</v>
      </c>
      <c r="Q154" s="99">
        <v>2.7025000000000001</v>
      </c>
      <c r="R154" s="99">
        <v>3.8274999999999997</v>
      </c>
      <c r="S154" s="99">
        <v>5.2074999999999996</v>
      </c>
      <c r="T154" s="99">
        <v>2.8800000000000003</v>
      </c>
      <c r="U154" s="99">
        <v>4.6425000000000001</v>
      </c>
      <c r="V154" s="99">
        <v>1.3175000000000001</v>
      </c>
      <c r="W154" s="99">
        <v>2.2025000000000001</v>
      </c>
      <c r="X154" s="99">
        <v>1.7325000000000002</v>
      </c>
      <c r="Y154" s="99">
        <v>15.442499999999999</v>
      </c>
      <c r="Z154" s="99">
        <v>5.7474999999999996</v>
      </c>
      <c r="AA154" s="99">
        <v>2.9574999999999996</v>
      </c>
      <c r="AB154" s="99">
        <v>1.5799999999999998</v>
      </c>
      <c r="AC154" s="99">
        <v>3.1950000000000003</v>
      </c>
      <c r="AD154" s="99">
        <v>1.9350000000000001</v>
      </c>
      <c r="AE154" s="92">
        <v>1701.1975</v>
      </c>
      <c r="AF154" s="92">
        <v>578626</v>
      </c>
      <c r="AG154" s="100">
        <v>3.3420625000000843</v>
      </c>
      <c r="AH154" s="92">
        <v>1915.5886947683844</v>
      </c>
      <c r="AI154" s="99" t="s">
        <v>869</v>
      </c>
      <c r="AJ154" s="99">
        <v>75.1945698225</v>
      </c>
      <c r="AK154" s="99">
        <v>64.4849256347199</v>
      </c>
      <c r="AL154" s="99">
        <v>139.6794954572199</v>
      </c>
      <c r="AM154" s="99">
        <v>179.60640000000001</v>
      </c>
      <c r="AN154" s="99">
        <v>41.824999999999996</v>
      </c>
      <c r="AO154" s="101">
        <v>2.9122626126575537</v>
      </c>
      <c r="AP154" s="99">
        <v>134.48249999999999</v>
      </c>
      <c r="AQ154" s="99">
        <v>100.6875</v>
      </c>
      <c r="AR154" s="99">
        <v>99.8125</v>
      </c>
      <c r="AS154" s="99">
        <v>10.6325</v>
      </c>
      <c r="AT154" s="99">
        <v>443.2525</v>
      </c>
      <c r="AU154" s="99">
        <v>6.1049999999999995</v>
      </c>
      <c r="AV154" s="99">
        <v>11.74</v>
      </c>
      <c r="AW154" s="99">
        <v>4.3899999999999997</v>
      </c>
      <c r="AX154" s="99">
        <v>28.959442116465464</v>
      </c>
      <c r="AY154" s="99">
        <v>42.88</v>
      </c>
      <c r="AZ154" s="99">
        <v>3.3125</v>
      </c>
      <c r="BA154" s="99">
        <v>1.0024999999999999</v>
      </c>
      <c r="BB154" s="99">
        <v>19.447499999999998</v>
      </c>
      <c r="BC154" s="99">
        <v>36.86</v>
      </c>
      <c r="BD154" s="99">
        <v>26.365015547573918</v>
      </c>
      <c r="BE154" s="99">
        <v>38.977499999999999</v>
      </c>
      <c r="BF154" s="99">
        <v>91.167500000000004</v>
      </c>
      <c r="BG154" s="99">
        <v>12.480625000000002</v>
      </c>
      <c r="BH154" s="99">
        <v>12.2</v>
      </c>
      <c r="BI154" s="99">
        <v>16.1675</v>
      </c>
      <c r="BJ154" s="99">
        <v>2.3774999999999999</v>
      </c>
      <c r="BK154" s="99">
        <v>49.6875</v>
      </c>
      <c r="BL154" s="99">
        <v>9.2925000000000004</v>
      </c>
      <c r="BM154" s="99">
        <v>9.8375000000000004</v>
      </c>
    </row>
    <row r="155" spans="1:65" x14ac:dyDescent="0.2">
      <c r="A155" s="13">
        <v>3024500500</v>
      </c>
      <c r="B155" s="14" t="s">
        <v>465</v>
      </c>
      <c r="C155" s="14" t="s">
        <v>468</v>
      </c>
      <c r="D155" s="14" t="s">
        <v>469</v>
      </c>
      <c r="E155" s="99">
        <v>12.202500000000001</v>
      </c>
      <c r="F155" s="99">
        <v>4.0925000000000002</v>
      </c>
      <c r="G155" s="99">
        <v>4.2675000000000001</v>
      </c>
      <c r="H155" s="99">
        <v>1.42</v>
      </c>
      <c r="I155" s="99">
        <v>0.95250000000000001</v>
      </c>
      <c r="J155" s="99">
        <v>2.0425</v>
      </c>
      <c r="K155" s="99">
        <v>1.3325</v>
      </c>
      <c r="L155" s="99">
        <v>0.95499999999999996</v>
      </c>
      <c r="M155" s="99">
        <v>4.2350000000000003</v>
      </c>
      <c r="N155" s="99">
        <v>2.4500000000000002</v>
      </c>
      <c r="O155" s="99">
        <v>0.64750000000000008</v>
      </c>
      <c r="P155" s="99">
        <v>1.5275000000000001</v>
      </c>
      <c r="Q155" s="99">
        <v>2.9224999999999999</v>
      </c>
      <c r="R155" s="99">
        <v>3.9550000000000001</v>
      </c>
      <c r="S155" s="99">
        <v>4.6875</v>
      </c>
      <c r="T155" s="99">
        <v>2.7875000000000001</v>
      </c>
      <c r="U155" s="99">
        <v>4.3499999999999996</v>
      </c>
      <c r="V155" s="99">
        <v>1.3474999999999999</v>
      </c>
      <c r="W155" s="99">
        <v>1.94</v>
      </c>
      <c r="X155" s="99">
        <v>2.2050000000000001</v>
      </c>
      <c r="Y155" s="99">
        <v>14.695</v>
      </c>
      <c r="Z155" s="99">
        <v>5.1025</v>
      </c>
      <c r="AA155" s="99">
        <v>2.6274999999999999</v>
      </c>
      <c r="AB155" s="99">
        <v>1.21</v>
      </c>
      <c r="AC155" s="99">
        <v>2.8574999999999999</v>
      </c>
      <c r="AD155" s="99">
        <v>1.8050000000000002</v>
      </c>
      <c r="AE155" s="92">
        <v>976.5575</v>
      </c>
      <c r="AF155" s="92">
        <v>302265</v>
      </c>
      <c r="AG155" s="100">
        <v>3.1484374999999907</v>
      </c>
      <c r="AH155" s="92">
        <v>979.127506550215</v>
      </c>
      <c r="AI155" s="99" t="s">
        <v>869</v>
      </c>
      <c r="AJ155" s="99">
        <v>74.857449117291665</v>
      </c>
      <c r="AK155" s="99">
        <v>61.461705102860428</v>
      </c>
      <c r="AL155" s="99">
        <v>136.31915422015209</v>
      </c>
      <c r="AM155" s="99">
        <v>179.60640000000001</v>
      </c>
      <c r="AN155" s="99">
        <v>48.107500000000002</v>
      </c>
      <c r="AO155" s="101">
        <v>2.8707499999999997</v>
      </c>
      <c r="AP155" s="99">
        <v>133.745</v>
      </c>
      <c r="AQ155" s="99">
        <v>127.5125</v>
      </c>
      <c r="AR155" s="99">
        <v>93.867500000000007</v>
      </c>
      <c r="AS155" s="99">
        <v>11.074999999999999</v>
      </c>
      <c r="AT155" s="99">
        <v>488.46500000000003</v>
      </c>
      <c r="AU155" s="99">
        <v>5.0374999999999996</v>
      </c>
      <c r="AV155" s="99">
        <v>11.05</v>
      </c>
      <c r="AW155" s="99">
        <v>4.5199999999999996</v>
      </c>
      <c r="AX155" s="99">
        <v>14.975</v>
      </c>
      <c r="AY155" s="99">
        <v>35.977499999999999</v>
      </c>
      <c r="AZ155" s="99">
        <v>2.1749999999999998</v>
      </c>
      <c r="BA155" s="99">
        <v>1.0325</v>
      </c>
      <c r="BB155" s="99">
        <v>13.077500000000001</v>
      </c>
      <c r="BC155" s="99">
        <v>23.5425</v>
      </c>
      <c r="BD155" s="99">
        <v>15.280000000000001</v>
      </c>
      <c r="BE155" s="99">
        <v>20.502500000000001</v>
      </c>
      <c r="BF155" s="99">
        <v>71.042500000000004</v>
      </c>
      <c r="BG155" s="99">
        <v>8.9945833333333329</v>
      </c>
      <c r="BH155" s="99">
        <v>11.395000000000001</v>
      </c>
      <c r="BI155" s="99">
        <v>11.75</v>
      </c>
      <c r="BJ155" s="99">
        <v>2.5649999999999999</v>
      </c>
      <c r="BK155" s="99">
        <v>44.65</v>
      </c>
      <c r="BL155" s="99">
        <v>8.4875000000000007</v>
      </c>
      <c r="BM155" s="99">
        <v>10.135</v>
      </c>
    </row>
    <row r="156" spans="1:65" x14ac:dyDescent="0.2">
      <c r="A156" s="13">
        <v>3125580420</v>
      </c>
      <c r="B156" s="14" t="s">
        <v>470</v>
      </c>
      <c r="C156" s="14" t="s">
        <v>471</v>
      </c>
      <c r="D156" s="14" t="s">
        <v>472</v>
      </c>
      <c r="E156" s="99">
        <v>12.4925</v>
      </c>
      <c r="F156" s="99">
        <v>3.46</v>
      </c>
      <c r="G156" s="99">
        <v>4.375</v>
      </c>
      <c r="H156" s="99">
        <v>1.7175</v>
      </c>
      <c r="I156" s="99">
        <v>0.97250000000000003</v>
      </c>
      <c r="J156" s="99">
        <v>2.0475000000000003</v>
      </c>
      <c r="K156" s="99">
        <v>1.3149999999999999</v>
      </c>
      <c r="L156" s="99">
        <v>1.0349999999999999</v>
      </c>
      <c r="M156" s="99">
        <v>3.7949999999999999</v>
      </c>
      <c r="N156" s="99">
        <v>3.8650000000000002</v>
      </c>
      <c r="O156" s="99">
        <v>0.62250000000000005</v>
      </c>
      <c r="P156" s="99">
        <v>1.4724999999999999</v>
      </c>
      <c r="Q156" s="99">
        <v>3.62</v>
      </c>
      <c r="R156" s="99">
        <v>3.6349999999999998</v>
      </c>
      <c r="S156" s="99">
        <v>4.6399999999999997</v>
      </c>
      <c r="T156" s="99">
        <v>2.3875000000000002</v>
      </c>
      <c r="U156" s="99">
        <v>4.1500000000000004</v>
      </c>
      <c r="V156" s="99">
        <v>1.2650000000000001</v>
      </c>
      <c r="W156" s="99">
        <v>1.9550000000000001</v>
      </c>
      <c r="X156" s="99">
        <v>2.1124999999999998</v>
      </c>
      <c r="Y156" s="99">
        <v>14.955</v>
      </c>
      <c r="Z156" s="99">
        <v>5.7050000000000001</v>
      </c>
      <c r="AA156" s="99">
        <v>2.6574999999999998</v>
      </c>
      <c r="AB156" s="99">
        <v>1.3025000000000002</v>
      </c>
      <c r="AC156" s="99">
        <v>3.2475000000000001</v>
      </c>
      <c r="AD156" s="99">
        <v>2.12</v>
      </c>
      <c r="AE156" s="92">
        <v>689.6875</v>
      </c>
      <c r="AF156" s="92">
        <v>411333.25</v>
      </c>
      <c r="AG156" s="100">
        <v>3.3925000000000614</v>
      </c>
      <c r="AH156" s="92">
        <v>1370.4879011443577</v>
      </c>
      <c r="AI156" s="99" t="s">
        <v>869</v>
      </c>
      <c r="AJ156" s="99">
        <v>75.451519999248447</v>
      </c>
      <c r="AK156" s="99">
        <v>40.103684579089041</v>
      </c>
      <c r="AL156" s="99">
        <v>115.55520457833748</v>
      </c>
      <c r="AM156" s="99">
        <v>195.76590000000002</v>
      </c>
      <c r="AN156" s="99">
        <v>48.86</v>
      </c>
      <c r="AO156" s="101">
        <v>2.681</v>
      </c>
      <c r="AP156" s="99">
        <v>116.4175</v>
      </c>
      <c r="AQ156" s="99">
        <v>132</v>
      </c>
      <c r="AR156" s="99">
        <v>90</v>
      </c>
      <c r="AS156" s="99">
        <v>9.19</v>
      </c>
      <c r="AT156" s="99">
        <v>524.94500000000005</v>
      </c>
      <c r="AU156" s="99">
        <v>4.3899999999999997</v>
      </c>
      <c r="AV156" s="99">
        <v>10.695</v>
      </c>
      <c r="AW156" s="99">
        <v>3.99</v>
      </c>
      <c r="AX156" s="99">
        <v>13.2925</v>
      </c>
      <c r="AY156" s="99">
        <v>25</v>
      </c>
      <c r="AZ156" s="99">
        <v>2.3025000000000002</v>
      </c>
      <c r="BA156" s="99">
        <v>1.0649999999999999</v>
      </c>
      <c r="BB156" s="99">
        <v>22.2075</v>
      </c>
      <c r="BC156" s="99">
        <v>48.125</v>
      </c>
      <c r="BD156" s="99">
        <v>20.52</v>
      </c>
      <c r="BE156" s="99">
        <v>41.25</v>
      </c>
      <c r="BF156" s="99">
        <v>81.875</v>
      </c>
      <c r="BG156" s="99">
        <v>12.083333333333334</v>
      </c>
      <c r="BH156" s="99">
        <v>8.27</v>
      </c>
      <c r="BI156" s="99">
        <v>10</v>
      </c>
      <c r="BJ156" s="99">
        <v>2.8275000000000001</v>
      </c>
      <c r="BK156" s="99">
        <v>44.167500000000004</v>
      </c>
      <c r="BL156" s="99">
        <v>9.0274999999999999</v>
      </c>
      <c r="BM156" s="99">
        <v>7.7650000000000006</v>
      </c>
    </row>
    <row r="157" spans="1:65" x14ac:dyDescent="0.2">
      <c r="A157" s="13">
        <v>3130700600</v>
      </c>
      <c r="B157" s="14" t="s">
        <v>470</v>
      </c>
      <c r="C157" s="14" t="s">
        <v>473</v>
      </c>
      <c r="D157" s="14" t="s">
        <v>474</v>
      </c>
      <c r="E157" s="99">
        <v>12.795000000000002</v>
      </c>
      <c r="F157" s="99">
        <v>4.125</v>
      </c>
      <c r="G157" s="99">
        <v>4.43</v>
      </c>
      <c r="H157" s="99">
        <v>1.4824999999999999</v>
      </c>
      <c r="I157" s="99">
        <v>0.9425</v>
      </c>
      <c r="J157" s="99">
        <v>2.0824999999999996</v>
      </c>
      <c r="K157" s="99">
        <v>1.3725000000000001</v>
      </c>
      <c r="L157" s="99">
        <v>0.95500000000000007</v>
      </c>
      <c r="M157" s="99">
        <v>3.7349999999999999</v>
      </c>
      <c r="N157" s="99">
        <v>2.4124999999999996</v>
      </c>
      <c r="O157" s="99">
        <v>0.5625</v>
      </c>
      <c r="P157" s="99">
        <v>1.5625</v>
      </c>
      <c r="Q157" s="99">
        <v>3.5824999999999996</v>
      </c>
      <c r="R157" s="99">
        <v>3.0625</v>
      </c>
      <c r="S157" s="99">
        <v>4.43</v>
      </c>
      <c r="T157" s="99">
        <v>2.21</v>
      </c>
      <c r="U157" s="99">
        <v>3.5750000000000002</v>
      </c>
      <c r="V157" s="99">
        <v>1.145</v>
      </c>
      <c r="W157" s="99">
        <v>1.7849999999999999</v>
      </c>
      <c r="X157" s="99">
        <v>2.0324999999999998</v>
      </c>
      <c r="Y157" s="99">
        <v>14.8825</v>
      </c>
      <c r="Z157" s="99">
        <v>4.7175000000000002</v>
      </c>
      <c r="AA157" s="99">
        <v>2.5025000000000004</v>
      </c>
      <c r="AB157" s="99">
        <v>1.0850000000000002</v>
      </c>
      <c r="AC157" s="99">
        <v>2.9824999999999999</v>
      </c>
      <c r="AD157" s="99">
        <v>2.1850000000000001</v>
      </c>
      <c r="AE157" s="92">
        <v>971.13000000000011</v>
      </c>
      <c r="AF157" s="92">
        <v>318000</v>
      </c>
      <c r="AG157" s="100">
        <v>3.1354166666668322</v>
      </c>
      <c r="AH157" s="92">
        <v>1025.4004706076983</v>
      </c>
      <c r="AI157" s="99" t="s">
        <v>869</v>
      </c>
      <c r="AJ157" s="99">
        <v>65.936082897024136</v>
      </c>
      <c r="AK157" s="99">
        <v>61.8102472913829</v>
      </c>
      <c r="AL157" s="99">
        <v>127.74633018840703</v>
      </c>
      <c r="AM157" s="99">
        <v>197.81639999999999</v>
      </c>
      <c r="AN157" s="99">
        <v>55.47</v>
      </c>
      <c r="AO157" s="101">
        <v>2.7275</v>
      </c>
      <c r="AP157" s="99">
        <v>110.74249999999999</v>
      </c>
      <c r="AQ157" s="99">
        <v>156.91749999999999</v>
      </c>
      <c r="AR157" s="99">
        <v>95.262499999999989</v>
      </c>
      <c r="AS157" s="99">
        <v>9.9700000000000006</v>
      </c>
      <c r="AT157" s="99">
        <v>489.31000000000006</v>
      </c>
      <c r="AU157" s="99">
        <v>4.38</v>
      </c>
      <c r="AV157" s="99">
        <v>10.084999999999999</v>
      </c>
      <c r="AW157" s="99">
        <v>3.9824999999999999</v>
      </c>
      <c r="AX157" s="99">
        <v>24.787500000000001</v>
      </c>
      <c r="AY157" s="99">
        <v>37.887500000000003</v>
      </c>
      <c r="AZ157" s="99">
        <v>2.4750000000000001</v>
      </c>
      <c r="BA157" s="99">
        <v>1.0675000000000001</v>
      </c>
      <c r="BB157" s="99">
        <v>16.1525</v>
      </c>
      <c r="BC157" s="99">
        <v>43.155000000000001</v>
      </c>
      <c r="BD157" s="99">
        <v>28.11</v>
      </c>
      <c r="BE157" s="99">
        <v>42.112499999999997</v>
      </c>
      <c r="BF157" s="99">
        <v>80.882499999999993</v>
      </c>
      <c r="BG157" s="99">
        <v>8.5187499999999989</v>
      </c>
      <c r="BH157" s="99">
        <v>11.895000000000001</v>
      </c>
      <c r="BI157" s="99">
        <v>16.9175</v>
      </c>
      <c r="BJ157" s="99">
        <v>2.3525</v>
      </c>
      <c r="BK157" s="99">
        <v>42.277500000000003</v>
      </c>
      <c r="BL157" s="99">
        <v>8.9425000000000008</v>
      </c>
      <c r="BM157" s="99">
        <v>9.7750000000000004</v>
      </c>
    </row>
    <row r="158" spans="1:65" x14ac:dyDescent="0.2">
      <c r="A158" s="13">
        <v>3136540700</v>
      </c>
      <c r="B158" s="14" t="s">
        <v>470</v>
      </c>
      <c r="C158" s="14" t="s">
        <v>475</v>
      </c>
      <c r="D158" s="14" t="s">
        <v>476</v>
      </c>
      <c r="E158" s="99">
        <v>13.3575</v>
      </c>
      <c r="F158" s="99">
        <v>4.4474999999999998</v>
      </c>
      <c r="G158" s="99">
        <v>4.4424999999999999</v>
      </c>
      <c r="H158" s="99">
        <v>1.2475000000000001</v>
      </c>
      <c r="I158" s="99">
        <v>1.0150000000000001</v>
      </c>
      <c r="J158" s="99">
        <v>1.9525000000000001</v>
      </c>
      <c r="K158" s="99">
        <v>1.5174999999999998</v>
      </c>
      <c r="L158" s="99">
        <v>1</v>
      </c>
      <c r="M158" s="99">
        <v>3.7924999999999995</v>
      </c>
      <c r="N158" s="99">
        <v>3.7050000000000001</v>
      </c>
      <c r="O158" s="99">
        <v>0.54</v>
      </c>
      <c r="P158" s="99">
        <v>1.5550000000000002</v>
      </c>
      <c r="Q158" s="99">
        <v>3.7049999999999996</v>
      </c>
      <c r="R158" s="99">
        <v>3.6625000000000001</v>
      </c>
      <c r="S158" s="99">
        <v>5.1374999999999993</v>
      </c>
      <c r="T158" s="99">
        <v>2.35</v>
      </c>
      <c r="U158" s="99">
        <v>4.5675000000000008</v>
      </c>
      <c r="V158" s="99">
        <v>1.2350000000000001</v>
      </c>
      <c r="W158" s="99">
        <v>2</v>
      </c>
      <c r="X158" s="99">
        <v>1.9475</v>
      </c>
      <c r="Y158" s="99">
        <v>16.04</v>
      </c>
      <c r="Z158" s="99">
        <v>5.08</v>
      </c>
      <c r="AA158" s="99">
        <v>2.5300000000000002</v>
      </c>
      <c r="AB158" s="99">
        <v>1.0349999999999999</v>
      </c>
      <c r="AC158" s="99">
        <v>2.54</v>
      </c>
      <c r="AD158" s="99">
        <v>1.9925000000000002</v>
      </c>
      <c r="AE158" s="92">
        <v>1195.47</v>
      </c>
      <c r="AF158" s="92">
        <v>327537.5</v>
      </c>
      <c r="AG158" s="100">
        <v>3.5808750000001117</v>
      </c>
      <c r="AH158" s="92">
        <v>1115.6911398289437</v>
      </c>
      <c r="AI158" s="99" t="s">
        <v>869</v>
      </c>
      <c r="AJ158" s="99">
        <v>90.424217966123123</v>
      </c>
      <c r="AK158" s="99">
        <v>59.392198734214581</v>
      </c>
      <c r="AL158" s="99">
        <v>149.8164167003377</v>
      </c>
      <c r="AM158" s="99">
        <v>197.87640000000002</v>
      </c>
      <c r="AN158" s="99">
        <v>59.77</v>
      </c>
      <c r="AO158" s="101">
        <v>2.7485126126575539</v>
      </c>
      <c r="AP158" s="99">
        <v>110.9425</v>
      </c>
      <c r="AQ158" s="99">
        <v>130.85499999999999</v>
      </c>
      <c r="AR158" s="99">
        <v>89.29</v>
      </c>
      <c r="AS158" s="99">
        <v>10.305</v>
      </c>
      <c r="AT158" s="99">
        <v>477.23500000000001</v>
      </c>
      <c r="AU158" s="99">
        <v>4.8899999999999997</v>
      </c>
      <c r="AV158" s="99">
        <v>10.115</v>
      </c>
      <c r="AW158" s="99">
        <v>3.99</v>
      </c>
      <c r="AX158" s="99">
        <v>19.684442116465462</v>
      </c>
      <c r="AY158" s="99">
        <v>31.61</v>
      </c>
      <c r="AZ158" s="99">
        <v>2.375</v>
      </c>
      <c r="BA158" s="99">
        <v>1.0474999999999999</v>
      </c>
      <c r="BB158" s="99">
        <v>14.327500000000001</v>
      </c>
      <c r="BC158" s="99">
        <v>19.622499999999999</v>
      </c>
      <c r="BD158" s="99">
        <v>17.595015547573919</v>
      </c>
      <c r="BE158" s="99">
        <v>24.337499999999999</v>
      </c>
      <c r="BF158" s="99">
        <v>86.072500000000005</v>
      </c>
      <c r="BG158" s="99">
        <v>9.0364583333333339</v>
      </c>
      <c r="BH158" s="99">
        <v>11.204999999999998</v>
      </c>
      <c r="BI158" s="99">
        <v>16.962499999999999</v>
      </c>
      <c r="BJ158" s="99">
        <v>2.7050000000000001</v>
      </c>
      <c r="BK158" s="99">
        <v>50.252499999999998</v>
      </c>
      <c r="BL158" s="99">
        <v>9.1624999999999979</v>
      </c>
      <c r="BM158" s="99">
        <v>8.6649999999999991</v>
      </c>
    </row>
    <row r="159" spans="1:65" x14ac:dyDescent="0.2">
      <c r="A159" s="13">
        <v>3229820400</v>
      </c>
      <c r="B159" s="14" t="s">
        <v>477</v>
      </c>
      <c r="C159" s="14" t="s">
        <v>478</v>
      </c>
      <c r="D159" s="14" t="s">
        <v>479</v>
      </c>
      <c r="E159" s="99">
        <v>12.777500000000002</v>
      </c>
      <c r="F159" s="99">
        <v>4.34</v>
      </c>
      <c r="G159" s="99">
        <v>4.0424999999999995</v>
      </c>
      <c r="H159" s="99">
        <v>1.7424999999999999</v>
      </c>
      <c r="I159" s="99">
        <v>1.0825</v>
      </c>
      <c r="J159" s="99">
        <v>2.6425000000000001</v>
      </c>
      <c r="K159" s="99">
        <v>2.16</v>
      </c>
      <c r="L159" s="99">
        <v>1.0674999999999999</v>
      </c>
      <c r="M159" s="99">
        <v>4.3900000000000006</v>
      </c>
      <c r="N159" s="99">
        <v>3.3025000000000002</v>
      </c>
      <c r="O159" s="99">
        <v>0.61499999999999999</v>
      </c>
      <c r="P159" s="99">
        <v>1.4675</v>
      </c>
      <c r="Q159" s="99">
        <v>3.0874999999999995</v>
      </c>
      <c r="R159" s="99">
        <v>3.8075000000000001</v>
      </c>
      <c r="S159" s="99">
        <v>5.4925000000000006</v>
      </c>
      <c r="T159" s="99">
        <v>3.0225</v>
      </c>
      <c r="U159" s="99">
        <v>4.7424999999999997</v>
      </c>
      <c r="V159" s="99">
        <v>1.3875000000000002</v>
      </c>
      <c r="W159" s="99">
        <v>2.12</v>
      </c>
      <c r="X159" s="99">
        <v>1.7650000000000001</v>
      </c>
      <c r="Y159" s="99">
        <v>15.577500000000001</v>
      </c>
      <c r="Z159" s="99">
        <v>6.4675000000000002</v>
      </c>
      <c r="AA159" s="99">
        <v>3.0225</v>
      </c>
      <c r="AB159" s="99">
        <v>1.325</v>
      </c>
      <c r="AC159" s="99">
        <v>2.7449999999999997</v>
      </c>
      <c r="AD159" s="99">
        <v>1.9725000000000001</v>
      </c>
      <c r="AE159" s="92">
        <v>1382.22</v>
      </c>
      <c r="AF159" s="92">
        <v>442854</v>
      </c>
      <c r="AG159" s="100">
        <v>3.2087500000000975</v>
      </c>
      <c r="AH159" s="92">
        <v>1439.0454091443305</v>
      </c>
      <c r="AI159" s="99" t="s">
        <v>869</v>
      </c>
      <c r="AJ159" s="99">
        <v>119.85580010625</v>
      </c>
      <c r="AK159" s="99">
        <v>50.031900172671833</v>
      </c>
      <c r="AL159" s="99">
        <v>169.88770027892184</v>
      </c>
      <c r="AM159" s="99">
        <v>178.90440000000001</v>
      </c>
      <c r="AN159" s="99">
        <v>59.917500000000004</v>
      </c>
      <c r="AO159" s="101">
        <v>3.3645</v>
      </c>
      <c r="AP159" s="99">
        <v>104.3575</v>
      </c>
      <c r="AQ159" s="99">
        <v>107.9675</v>
      </c>
      <c r="AR159" s="99">
        <v>102.3325</v>
      </c>
      <c r="AS159" s="99">
        <v>9.5724999999999998</v>
      </c>
      <c r="AT159" s="99">
        <v>469.48249999999996</v>
      </c>
      <c r="AU159" s="99">
        <v>4.5199999999999996</v>
      </c>
      <c r="AV159" s="99">
        <v>11.865</v>
      </c>
      <c r="AW159" s="99">
        <v>4.3625000000000007</v>
      </c>
      <c r="AX159" s="99">
        <v>16.125</v>
      </c>
      <c r="AY159" s="99">
        <v>45.724999999999994</v>
      </c>
      <c r="AZ159" s="99">
        <v>2.6225000000000001</v>
      </c>
      <c r="BA159" s="99">
        <v>0.98249999999999993</v>
      </c>
      <c r="BB159" s="99">
        <v>14.685</v>
      </c>
      <c r="BC159" s="99">
        <v>22.0825</v>
      </c>
      <c r="BD159" s="99">
        <v>20.997499999999999</v>
      </c>
      <c r="BE159" s="99">
        <v>26.43</v>
      </c>
      <c r="BF159" s="99">
        <v>66.900000000000006</v>
      </c>
      <c r="BG159" s="99">
        <v>7.0895833333333336</v>
      </c>
      <c r="BH159" s="99">
        <v>12.2675</v>
      </c>
      <c r="BI159" s="99">
        <v>18.38</v>
      </c>
      <c r="BJ159" s="99">
        <v>2.4950000000000001</v>
      </c>
      <c r="BK159" s="99">
        <v>57.4</v>
      </c>
      <c r="BL159" s="99">
        <v>9.182500000000001</v>
      </c>
      <c r="BM159" s="99">
        <v>9.9050000000000011</v>
      </c>
    </row>
    <row r="160" spans="1:65" x14ac:dyDescent="0.2">
      <c r="A160" s="13">
        <v>3239900600</v>
      </c>
      <c r="B160" s="14" t="s">
        <v>477</v>
      </c>
      <c r="C160" s="14" t="s">
        <v>480</v>
      </c>
      <c r="D160" s="14" t="s">
        <v>481</v>
      </c>
      <c r="E160" s="99">
        <v>13.005000000000001</v>
      </c>
      <c r="F160" s="99">
        <v>5.2624999999999993</v>
      </c>
      <c r="G160" s="99">
        <v>4.6624999999999996</v>
      </c>
      <c r="H160" s="99">
        <v>1.49</v>
      </c>
      <c r="I160" s="99">
        <v>1.2575000000000001</v>
      </c>
      <c r="J160" s="99">
        <v>2.9025000000000003</v>
      </c>
      <c r="K160" s="99">
        <v>1.8250000000000002</v>
      </c>
      <c r="L160" s="99">
        <v>1.4950000000000001</v>
      </c>
      <c r="M160" s="99">
        <v>4.79</v>
      </c>
      <c r="N160" s="99">
        <v>2.9249999999999998</v>
      </c>
      <c r="O160" s="99">
        <v>0.54500000000000004</v>
      </c>
      <c r="P160" s="99">
        <v>1.7825</v>
      </c>
      <c r="Q160" s="99">
        <v>3.6050000000000004</v>
      </c>
      <c r="R160" s="99">
        <v>3.5700000000000003</v>
      </c>
      <c r="S160" s="99">
        <v>5.3949999999999996</v>
      </c>
      <c r="T160" s="99">
        <v>2.6375000000000002</v>
      </c>
      <c r="U160" s="99">
        <v>4.22</v>
      </c>
      <c r="V160" s="99">
        <v>1.605</v>
      </c>
      <c r="W160" s="99">
        <v>2.2874999999999996</v>
      </c>
      <c r="X160" s="99">
        <v>1.8525</v>
      </c>
      <c r="Y160" s="99">
        <v>15.530000000000001</v>
      </c>
      <c r="Z160" s="99">
        <v>4.8499999999999996</v>
      </c>
      <c r="AA160" s="99">
        <v>2.7850000000000001</v>
      </c>
      <c r="AB160" s="99">
        <v>1.5274999999999999</v>
      </c>
      <c r="AC160" s="99">
        <v>3.1074999999999999</v>
      </c>
      <c r="AD160" s="99">
        <v>1.6174999999999999</v>
      </c>
      <c r="AE160" s="92">
        <v>1357.9324999999999</v>
      </c>
      <c r="AF160" s="92">
        <v>524172</v>
      </c>
      <c r="AG160" s="100">
        <v>3.2633125000000374</v>
      </c>
      <c r="AH160" s="92">
        <v>1715.2052956506645</v>
      </c>
      <c r="AI160" s="99" t="s">
        <v>869</v>
      </c>
      <c r="AJ160" s="99">
        <v>87.638647250000005</v>
      </c>
      <c r="AK160" s="99">
        <v>40.902887920833329</v>
      </c>
      <c r="AL160" s="99">
        <v>128.54153517083333</v>
      </c>
      <c r="AM160" s="99">
        <v>181.45439999999999</v>
      </c>
      <c r="AN160" s="99">
        <v>60.650000000000006</v>
      </c>
      <c r="AO160" s="101">
        <v>3.50475</v>
      </c>
      <c r="AP160" s="99">
        <v>107.5</v>
      </c>
      <c r="AQ160" s="99">
        <v>130.625</v>
      </c>
      <c r="AR160" s="99">
        <v>113</v>
      </c>
      <c r="AS160" s="99">
        <v>11.907500000000001</v>
      </c>
      <c r="AT160" s="99">
        <v>430.6</v>
      </c>
      <c r="AU160" s="99">
        <v>3.9400000000000004</v>
      </c>
      <c r="AV160" s="99">
        <v>11.365</v>
      </c>
      <c r="AW160" s="99">
        <v>4.32</v>
      </c>
      <c r="AX160" s="99">
        <v>22.395</v>
      </c>
      <c r="AY160" s="99">
        <v>38.167500000000004</v>
      </c>
      <c r="AZ160" s="99">
        <v>2.4524999999999997</v>
      </c>
      <c r="BA160" s="99">
        <v>1.37</v>
      </c>
      <c r="BB160" s="99">
        <v>17.399999999999999</v>
      </c>
      <c r="BC160" s="99">
        <v>21.892499999999998</v>
      </c>
      <c r="BD160" s="99">
        <v>20.127500000000001</v>
      </c>
      <c r="BE160" s="99">
        <v>22.6175</v>
      </c>
      <c r="BF160" s="99">
        <v>85.25</v>
      </c>
      <c r="BG160" s="99">
        <v>5.3206250000000006</v>
      </c>
      <c r="BH160" s="99">
        <v>10.595000000000001</v>
      </c>
      <c r="BI160" s="99">
        <v>18.2</v>
      </c>
      <c r="BJ160" s="99">
        <v>3.1149999999999998</v>
      </c>
      <c r="BK160" s="99">
        <v>56.575000000000003</v>
      </c>
      <c r="BL160" s="99">
        <v>9.2000000000000011</v>
      </c>
      <c r="BM160" s="99">
        <v>6.4525000000000006</v>
      </c>
    </row>
    <row r="161" spans="1:65" x14ac:dyDescent="0.2">
      <c r="A161" s="13">
        <v>3331700500</v>
      </c>
      <c r="B161" s="14" t="s">
        <v>482</v>
      </c>
      <c r="C161" s="14" t="s">
        <v>483</v>
      </c>
      <c r="D161" s="14" t="s">
        <v>484</v>
      </c>
      <c r="E161" s="99">
        <v>15.807500000000001</v>
      </c>
      <c r="F161" s="99">
        <v>4.4550000000000001</v>
      </c>
      <c r="G161" s="99">
        <v>4.8550000000000004</v>
      </c>
      <c r="H161" s="99">
        <v>1.4175</v>
      </c>
      <c r="I161" s="99">
        <v>1.2725</v>
      </c>
      <c r="J161" s="99">
        <v>2.5750000000000002</v>
      </c>
      <c r="K161" s="99">
        <v>1.8325</v>
      </c>
      <c r="L161" s="99">
        <v>1.415</v>
      </c>
      <c r="M161" s="99">
        <v>4.125</v>
      </c>
      <c r="N161" s="99">
        <v>3.74</v>
      </c>
      <c r="O161" s="99">
        <v>0.52</v>
      </c>
      <c r="P161" s="99">
        <v>1.6425000000000001</v>
      </c>
      <c r="Q161" s="99">
        <v>3.1425000000000001</v>
      </c>
      <c r="R161" s="99">
        <v>3.7425000000000006</v>
      </c>
      <c r="S161" s="99">
        <v>4.3525</v>
      </c>
      <c r="T161" s="99">
        <v>3.0874999999999999</v>
      </c>
      <c r="U161" s="99">
        <v>4.1950000000000003</v>
      </c>
      <c r="V161" s="99">
        <v>1.0225</v>
      </c>
      <c r="W161" s="99">
        <v>1.7725</v>
      </c>
      <c r="X161" s="99">
        <v>2.2949999999999999</v>
      </c>
      <c r="Y161" s="99">
        <v>15.845000000000001</v>
      </c>
      <c r="Z161" s="99">
        <v>6.6250000000000009</v>
      </c>
      <c r="AA161" s="99">
        <v>3.0825</v>
      </c>
      <c r="AB161" s="99">
        <v>1.1924999999999999</v>
      </c>
      <c r="AC161" s="99">
        <v>3.125</v>
      </c>
      <c r="AD161" s="99">
        <v>1.8850000000000002</v>
      </c>
      <c r="AE161" s="92">
        <v>1805.8025</v>
      </c>
      <c r="AF161" s="92">
        <v>388085.25</v>
      </c>
      <c r="AG161" s="100">
        <v>3.1047499999999735</v>
      </c>
      <c r="AH161" s="92">
        <v>1246.7420749916091</v>
      </c>
      <c r="AI161" s="99" t="s">
        <v>869</v>
      </c>
      <c r="AJ161" s="99">
        <v>116.3959600125</v>
      </c>
      <c r="AK161" s="99">
        <v>97.929460227224496</v>
      </c>
      <c r="AL161" s="99">
        <v>214.32542023972451</v>
      </c>
      <c r="AM161" s="99">
        <v>183.4314</v>
      </c>
      <c r="AN161" s="99">
        <v>56.784999999999997</v>
      </c>
      <c r="AO161" s="101">
        <v>2.58175</v>
      </c>
      <c r="AP161" s="99">
        <v>104.6875</v>
      </c>
      <c r="AQ161" s="99">
        <v>161.9375</v>
      </c>
      <c r="AR161" s="99">
        <v>133.01500000000001</v>
      </c>
      <c r="AS161" s="99">
        <v>9.4824999999999999</v>
      </c>
      <c r="AT161" s="99">
        <v>459.91750000000002</v>
      </c>
      <c r="AU161" s="99">
        <v>6.46</v>
      </c>
      <c r="AV161" s="99">
        <v>11.35</v>
      </c>
      <c r="AW161" s="99">
        <v>4.71</v>
      </c>
      <c r="AX161" s="99">
        <v>27.582500000000003</v>
      </c>
      <c r="AY161" s="99">
        <v>45.769999999999996</v>
      </c>
      <c r="AZ161" s="99">
        <v>2.35</v>
      </c>
      <c r="BA161" s="99">
        <v>1.0525</v>
      </c>
      <c r="BB161" s="99">
        <v>16.924999999999997</v>
      </c>
      <c r="BC161" s="99">
        <v>37.5</v>
      </c>
      <c r="BD161" s="99">
        <v>29.094999999999999</v>
      </c>
      <c r="BE161" s="99">
        <v>33.067500000000003</v>
      </c>
      <c r="BF161" s="99">
        <v>102.28749999999999</v>
      </c>
      <c r="BG161" s="99">
        <v>16.529166666666669</v>
      </c>
      <c r="BH161" s="99">
        <v>11.16</v>
      </c>
      <c r="BI161" s="99">
        <v>24.375</v>
      </c>
      <c r="BJ161" s="99">
        <v>2.8050000000000002</v>
      </c>
      <c r="BK161" s="99">
        <v>79.195000000000007</v>
      </c>
      <c r="BL161" s="99">
        <v>9.5525000000000002</v>
      </c>
      <c r="BM161" s="99">
        <v>11.48</v>
      </c>
    </row>
    <row r="162" spans="1:65" x14ac:dyDescent="0.2">
      <c r="A162" s="13">
        <v>3435084500</v>
      </c>
      <c r="B162" s="14" t="s">
        <v>485</v>
      </c>
      <c r="C162" s="14" t="s">
        <v>486</v>
      </c>
      <c r="D162" s="14" t="s">
        <v>487</v>
      </c>
      <c r="E162" s="99">
        <v>15.54</v>
      </c>
      <c r="F162" s="99">
        <v>4.09</v>
      </c>
      <c r="G162" s="99">
        <v>5.0024999999999995</v>
      </c>
      <c r="H162" s="99">
        <v>1.915</v>
      </c>
      <c r="I162" s="99">
        <v>1.1100000000000001</v>
      </c>
      <c r="J162" s="99">
        <v>2.5449999999999999</v>
      </c>
      <c r="K162" s="99">
        <v>1.7825000000000002</v>
      </c>
      <c r="L162" s="99">
        <v>1.0899999999999999</v>
      </c>
      <c r="M162" s="99">
        <v>4.8949999999999996</v>
      </c>
      <c r="N162" s="99">
        <v>3.29</v>
      </c>
      <c r="O162" s="99">
        <v>0.56500000000000006</v>
      </c>
      <c r="P162" s="99">
        <v>2.02</v>
      </c>
      <c r="Q162" s="99">
        <v>3.8250000000000002</v>
      </c>
      <c r="R162" s="99">
        <v>3.4099999999999997</v>
      </c>
      <c r="S162" s="99">
        <v>4.1900000000000004</v>
      </c>
      <c r="T162" s="99">
        <v>2.6025</v>
      </c>
      <c r="U162" s="99">
        <v>4.78</v>
      </c>
      <c r="V162" s="99">
        <v>1.2725</v>
      </c>
      <c r="W162" s="99">
        <v>2.0949999999999998</v>
      </c>
      <c r="X162" s="99">
        <v>1.5974999999999999</v>
      </c>
      <c r="Y162" s="99">
        <v>17.2925</v>
      </c>
      <c r="Z162" s="99">
        <v>5.08</v>
      </c>
      <c r="AA162" s="99">
        <v>2.9775000000000005</v>
      </c>
      <c r="AB162" s="99">
        <v>1.37</v>
      </c>
      <c r="AC162" s="99">
        <v>3.1124999999999998</v>
      </c>
      <c r="AD162" s="99">
        <v>1.8525</v>
      </c>
      <c r="AE162" s="92">
        <v>1857.0374999999999</v>
      </c>
      <c r="AF162" s="92">
        <v>628753.15</v>
      </c>
      <c r="AG162" s="100">
        <v>3.2757000000000449</v>
      </c>
      <c r="AH162" s="92">
        <v>2061.764187779987</v>
      </c>
      <c r="AI162" s="99" t="s">
        <v>869</v>
      </c>
      <c r="AJ162" s="99">
        <v>100.39927639564225</v>
      </c>
      <c r="AK162" s="99">
        <v>93.654961871119866</v>
      </c>
      <c r="AL162" s="99">
        <v>194.05423826676213</v>
      </c>
      <c r="AM162" s="99">
        <v>183.31890000000001</v>
      </c>
      <c r="AN162" s="99">
        <v>58.347499999999997</v>
      </c>
      <c r="AO162" s="101">
        <v>2.9417500000000003</v>
      </c>
      <c r="AP162" s="99">
        <v>105.65</v>
      </c>
      <c r="AQ162" s="99">
        <v>90</v>
      </c>
      <c r="AR162" s="99">
        <v>104.15</v>
      </c>
      <c r="AS162" s="99">
        <v>9.3099999999999987</v>
      </c>
      <c r="AT162" s="99">
        <v>552.22249999999997</v>
      </c>
      <c r="AU162" s="99">
        <v>5.48</v>
      </c>
      <c r="AV162" s="99">
        <v>11.420000000000002</v>
      </c>
      <c r="AW162" s="99">
        <v>4.32</v>
      </c>
      <c r="AX162" s="99">
        <v>22.599999999999998</v>
      </c>
      <c r="AY162" s="99">
        <v>38.549999999999997</v>
      </c>
      <c r="AZ162" s="99">
        <v>2.2374999999999998</v>
      </c>
      <c r="BA162" s="99">
        <v>1.2974999999999999</v>
      </c>
      <c r="BB162" s="99">
        <v>12.030000000000001</v>
      </c>
      <c r="BC162" s="99">
        <v>46.897500000000001</v>
      </c>
      <c r="BD162" s="99">
        <v>31.465</v>
      </c>
      <c r="BE162" s="99">
        <v>43.362499999999997</v>
      </c>
      <c r="BF162" s="99">
        <v>98.9</v>
      </c>
      <c r="BG162" s="99">
        <v>18.055</v>
      </c>
      <c r="BH162" s="99">
        <v>13.000000000000002</v>
      </c>
      <c r="BI162" s="99">
        <v>19.517500000000002</v>
      </c>
      <c r="BJ162" s="99">
        <v>2.2950000000000004</v>
      </c>
      <c r="BK162" s="99">
        <v>69</v>
      </c>
      <c r="BL162" s="99">
        <v>8.99</v>
      </c>
      <c r="BM162" s="99">
        <v>8.99</v>
      </c>
    </row>
    <row r="163" spans="1:65" x14ac:dyDescent="0.2">
      <c r="A163" s="13">
        <v>3435084560</v>
      </c>
      <c r="B163" s="14" t="s">
        <v>485</v>
      </c>
      <c r="C163" s="14" t="s">
        <v>486</v>
      </c>
      <c r="D163" s="14" t="s">
        <v>846</v>
      </c>
      <c r="E163" s="99">
        <v>13.82513222553353</v>
      </c>
      <c r="F163" s="99">
        <v>4.3498920180177887</v>
      </c>
      <c r="G163" s="99">
        <v>4.5460401306198204</v>
      </c>
      <c r="H163" s="99">
        <v>1.5392790445822393</v>
      </c>
      <c r="I163" s="99">
        <v>1.1429078405087376</v>
      </c>
      <c r="J163" s="99">
        <v>2.6351401790528368</v>
      </c>
      <c r="K163" s="99">
        <v>1.5550576337239428</v>
      </c>
      <c r="L163" s="99">
        <v>1.1694373600790158</v>
      </c>
      <c r="M163" s="99">
        <v>4.3866432416252747</v>
      </c>
      <c r="N163" s="99">
        <v>2.7805963485361964</v>
      </c>
      <c r="O163" s="99">
        <v>0.49249570394195041</v>
      </c>
      <c r="P163" s="99">
        <v>1.7557011496045583</v>
      </c>
      <c r="Q163" s="99">
        <v>4.1909820918457799</v>
      </c>
      <c r="R163" s="99">
        <v>3.9340041766196885</v>
      </c>
      <c r="S163" s="99">
        <v>4.0681165679106925</v>
      </c>
      <c r="T163" s="99">
        <v>2.5350399428499673</v>
      </c>
      <c r="U163" s="99">
        <v>4.1578982301225302</v>
      </c>
      <c r="V163" s="99">
        <v>1.2910207335163431</v>
      </c>
      <c r="W163" s="99">
        <v>2.1404081624832507</v>
      </c>
      <c r="X163" s="99">
        <v>1.7548457495876439</v>
      </c>
      <c r="Y163" s="99">
        <v>16.413683192442548</v>
      </c>
      <c r="Z163" s="99">
        <v>4.8791762895963497</v>
      </c>
      <c r="AA163" s="99">
        <v>2.6591244728655372</v>
      </c>
      <c r="AB163" s="99">
        <v>1.5244939998754181</v>
      </c>
      <c r="AC163" s="99">
        <v>3.0566251053418103</v>
      </c>
      <c r="AD163" s="99">
        <v>1.9498816553785614</v>
      </c>
      <c r="AE163" s="92">
        <v>1233.2154118112603</v>
      </c>
      <c r="AF163" s="92">
        <v>376520.34661679994</v>
      </c>
      <c r="AG163" s="100">
        <v>3.1545572250600582</v>
      </c>
      <c r="AH163" s="92">
        <v>1213.485094893997</v>
      </c>
      <c r="AI163" s="99" t="s">
        <v>869</v>
      </c>
      <c r="AJ163" s="99">
        <v>92.402047579145545</v>
      </c>
      <c r="AK163" s="99">
        <v>86.37090987556499</v>
      </c>
      <c r="AL163" s="99">
        <v>178.77295745471054</v>
      </c>
      <c r="AM163" s="99">
        <v>180.46690985324247</v>
      </c>
      <c r="AN163" s="99">
        <v>56.022366243432025</v>
      </c>
      <c r="AO163" s="101">
        <v>2.7781190730866312</v>
      </c>
      <c r="AP163" s="99">
        <v>119.36506114912034</v>
      </c>
      <c r="AQ163" s="99">
        <v>85.588072383593726</v>
      </c>
      <c r="AR163" s="99">
        <v>101.15926844864475</v>
      </c>
      <c r="AS163" s="99">
        <v>8.8424201822010566</v>
      </c>
      <c r="AT163" s="99">
        <v>464.66796114197683</v>
      </c>
      <c r="AU163" s="99">
        <v>4.9893679743422412</v>
      </c>
      <c r="AV163" s="99">
        <v>10.834951967251722</v>
      </c>
      <c r="AW163" s="99">
        <v>3.9772325159200856</v>
      </c>
      <c r="AX163" s="99">
        <v>20.073018339300887</v>
      </c>
      <c r="AY163" s="99">
        <v>35.836055665870212</v>
      </c>
      <c r="AZ163" s="99">
        <v>1.945666746448617</v>
      </c>
      <c r="BA163" s="99">
        <v>1.026032051539322</v>
      </c>
      <c r="BB163" s="99">
        <v>11.502232139495442</v>
      </c>
      <c r="BC163" s="99">
        <v>19.583603899038636</v>
      </c>
      <c r="BD163" s="99">
        <v>19.634305234197541</v>
      </c>
      <c r="BE163" s="99">
        <v>26.426923127695712</v>
      </c>
      <c r="BF163" s="99">
        <v>95.363180109030921</v>
      </c>
      <c r="BG163" s="99">
        <v>21.641510778944589</v>
      </c>
      <c r="BH163" s="99">
        <v>12.160370062409021</v>
      </c>
      <c r="BI163" s="99">
        <v>13.382306537546913</v>
      </c>
      <c r="BJ163" s="99">
        <v>2.4761754751051539</v>
      </c>
      <c r="BK163" s="99">
        <v>51.617784799971794</v>
      </c>
      <c r="BL163" s="99">
        <v>9.2220750719479039</v>
      </c>
      <c r="BM163" s="99">
        <v>8.1222502181206266</v>
      </c>
    </row>
    <row r="164" spans="1:65" x14ac:dyDescent="0.2">
      <c r="A164" s="13">
        <v>3435614050</v>
      </c>
      <c r="B164" s="14" t="s">
        <v>485</v>
      </c>
      <c r="C164" s="14" t="s">
        <v>488</v>
      </c>
      <c r="D164" s="14" t="s">
        <v>489</v>
      </c>
      <c r="E164" s="99">
        <v>15.515000000000001</v>
      </c>
      <c r="F164" s="99">
        <v>4.1999999999999993</v>
      </c>
      <c r="G164" s="99">
        <v>5.04</v>
      </c>
      <c r="H164" s="99">
        <v>1.8199999999999998</v>
      </c>
      <c r="I164" s="99">
        <v>1.2050000000000001</v>
      </c>
      <c r="J164" s="99">
        <v>2.58</v>
      </c>
      <c r="K164" s="99">
        <v>1.855</v>
      </c>
      <c r="L164" s="99">
        <v>1.0900000000000001</v>
      </c>
      <c r="M164" s="99">
        <v>4.8450000000000006</v>
      </c>
      <c r="N164" s="99">
        <v>3.415</v>
      </c>
      <c r="O164" s="99">
        <v>0.55499999999999994</v>
      </c>
      <c r="P164" s="99">
        <v>1.9300000000000002</v>
      </c>
      <c r="Q164" s="99">
        <v>3.9850000000000003</v>
      </c>
      <c r="R164" s="99">
        <v>3.5149999999999997</v>
      </c>
      <c r="S164" s="99">
        <v>4.0250000000000004</v>
      </c>
      <c r="T164" s="99">
        <v>2.4749999999999996</v>
      </c>
      <c r="U164" s="99">
        <v>4.7399999999999993</v>
      </c>
      <c r="V164" s="99">
        <v>1.35</v>
      </c>
      <c r="W164" s="99">
        <v>2.15</v>
      </c>
      <c r="X164" s="99">
        <v>1.6475</v>
      </c>
      <c r="Y164" s="99">
        <v>17.234999999999999</v>
      </c>
      <c r="Z164" s="99">
        <v>5</v>
      </c>
      <c r="AA164" s="99">
        <v>3.12</v>
      </c>
      <c r="AB164" s="99">
        <v>1.45</v>
      </c>
      <c r="AC164" s="99">
        <v>3.1875</v>
      </c>
      <c r="AD164" s="99">
        <v>2.0350000000000001</v>
      </c>
      <c r="AE164" s="92">
        <v>1777.82</v>
      </c>
      <c r="AF164" s="92">
        <v>654014.91749999998</v>
      </c>
      <c r="AG164" s="100">
        <v>3.2757000000000152</v>
      </c>
      <c r="AH164" s="92">
        <v>2144.98306730084</v>
      </c>
      <c r="AI164" s="99" t="s">
        <v>869</v>
      </c>
      <c r="AJ164" s="99">
        <v>100.57518953818987</v>
      </c>
      <c r="AK164" s="99">
        <v>91.410047625051746</v>
      </c>
      <c r="AL164" s="99">
        <v>191.98523716324161</v>
      </c>
      <c r="AM164" s="99">
        <v>183.31890000000001</v>
      </c>
      <c r="AN164" s="99">
        <v>57.93</v>
      </c>
      <c r="AO164" s="101">
        <v>2.9260000000000002</v>
      </c>
      <c r="AP164" s="99">
        <v>116.25</v>
      </c>
      <c r="AQ164" s="99">
        <v>93.75</v>
      </c>
      <c r="AR164" s="99">
        <v>112.5625</v>
      </c>
      <c r="AS164" s="99">
        <v>9.56</v>
      </c>
      <c r="AT164" s="99">
        <v>543.50250000000005</v>
      </c>
      <c r="AU164" s="99">
        <v>5.4550000000000001</v>
      </c>
      <c r="AV164" s="99">
        <v>11.455</v>
      </c>
      <c r="AW164" s="99">
        <v>4.38</v>
      </c>
      <c r="AX164" s="99">
        <v>23.5</v>
      </c>
      <c r="AY164" s="99">
        <v>39.450000000000003</v>
      </c>
      <c r="AZ164" s="99">
        <v>2.2250000000000001</v>
      </c>
      <c r="BA164" s="99">
        <v>1.2350000000000001</v>
      </c>
      <c r="BB164" s="99">
        <v>12.057500000000001</v>
      </c>
      <c r="BC164" s="99">
        <v>44.62</v>
      </c>
      <c r="BD164" s="99">
        <v>28.7225</v>
      </c>
      <c r="BE164" s="99">
        <v>40.767499999999998</v>
      </c>
      <c r="BF164" s="99">
        <v>96.75</v>
      </c>
      <c r="BG164" s="99">
        <v>19.216666666666665</v>
      </c>
      <c r="BH164" s="99">
        <v>13.08</v>
      </c>
      <c r="BI164" s="99">
        <v>20.6</v>
      </c>
      <c r="BJ164" s="99">
        <v>2.3574999999999999</v>
      </c>
      <c r="BK164" s="99">
        <v>62.3</v>
      </c>
      <c r="BL164" s="99">
        <v>9.19</v>
      </c>
      <c r="BM164" s="99">
        <v>8.99</v>
      </c>
    </row>
    <row r="165" spans="1:65" x14ac:dyDescent="0.2">
      <c r="A165" s="13">
        <v>3435614250</v>
      </c>
      <c r="B165" s="14" t="s">
        <v>485</v>
      </c>
      <c r="C165" s="14" t="s">
        <v>488</v>
      </c>
      <c r="D165" s="14" t="s">
        <v>490</v>
      </c>
      <c r="E165" s="99">
        <v>15.565</v>
      </c>
      <c r="F165" s="99">
        <v>4.0049999999999999</v>
      </c>
      <c r="G165" s="99">
        <v>4.8975</v>
      </c>
      <c r="H165" s="99">
        <v>1.88</v>
      </c>
      <c r="I165" s="99">
        <v>1.1525000000000001</v>
      </c>
      <c r="J165" s="99">
        <v>2.5350000000000001</v>
      </c>
      <c r="K165" s="99">
        <v>1.75</v>
      </c>
      <c r="L165" s="99">
        <v>1.0925</v>
      </c>
      <c r="M165" s="99">
        <v>4.9400000000000004</v>
      </c>
      <c r="N165" s="99">
        <v>3.29</v>
      </c>
      <c r="O165" s="99">
        <v>0.55500000000000005</v>
      </c>
      <c r="P165" s="99">
        <v>1.9324999999999999</v>
      </c>
      <c r="Q165" s="99">
        <v>3.5049999999999999</v>
      </c>
      <c r="R165" s="99">
        <v>3.4049999999999998</v>
      </c>
      <c r="S165" s="99">
        <v>4.3100000000000005</v>
      </c>
      <c r="T165" s="99">
        <v>2.4024999999999999</v>
      </c>
      <c r="U165" s="99">
        <v>4.8500000000000005</v>
      </c>
      <c r="V165" s="99">
        <v>1.335</v>
      </c>
      <c r="W165" s="99">
        <v>2.105</v>
      </c>
      <c r="X165" s="99">
        <v>1.5725</v>
      </c>
      <c r="Y165" s="99">
        <v>17.567499999999999</v>
      </c>
      <c r="Z165" s="99">
        <v>5.0699999999999994</v>
      </c>
      <c r="AA165" s="99">
        <v>3.1399999999999997</v>
      </c>
      <c r="AB165" s="99">
        <v>1.48</v>
      </c>
      <c r="AC165" s="99">
        <v>3.16</v>
      </c>
      <c r="AD165" s="99">
        <v>1.71</v>
      </c>
      <c r="AE165" s="92">
        <v>1677.575</v>
      </c>
      <c r="AF165" s="92">
        <v>542209.5</v>
      </c>
      <c r="AG165" s="100">
        <v>3.2757000000000556</v>
      </c>
      <c r="AH165" s="92">
        <v>1779.108008038711</v>
      </c>
      <c r="AI165" s="99" t="s">
        <v>869</v>
      </c>
      <c r="AJ165" s="99">
        <v>98.627193270642252</v>
      </c>
      <c r="AK165" s="99">
        <v>88.772652865666615</v>
      </c>
      <c r="AL165" s="99">
        <v>187.39984613630887</v>
      </c>
      <c r="AM165" s="99">
        <v>183.31890000000001</v>
      </c>
      <c r="AN165" s="99">
        <v>57.242500000000007</v>
      </c>
      <c r="AO165" s="101">
        <v>2.891</v>
      </c>
      <c r="AP165" s="99">
        <v>108.7</v>
      </c>
      <c r="AQ165" s="99">
        <v>93.375</v>
      </c>
      <c r="AR165" s="99">
        <v>105.16</v>
      </c>
      <c r="AS165" s="99">
        <v>9.3899999999999988</v>
      </c>
      <c r="AT165" s="99">
        <v>534.70500000000004</v>
      </c>
      <c r="AU165" s="99">
        <v>5.32</v>
      </c>
      <c r="AV165" s="99">
        <v>11.4475</v>
      </c>
      <c r="AW165" s="99">
        <v>4.3550000000000004</v>
      </c>
      <c r="AX165" s="99">
        <v>21.35</v>
      </c>
      <c r="AY165" s="99">
        <v>35.299999999999997</v>
      </c>
      <c r="AZ165" s="99">
        <v>2.1850000000000001</v>
      </c>
      <c r="BA165" s="99">
        <v>1.3199999999999998</v>
      </c>
      <c r="BB165" s="99">
        <v>11.7125</v>
      </c>
      <c r="BC165" s="99">
        <v>45.822499999999998</v>
      </c>
      <c r="BD165" s="99">
        <v>29.465</v>
      </c>
      <c r="BE165" s="99">
        <v>41.587499999999999</v>
      </c>
      <c r="BF165" s="99">
        <v>94</v>
      </c>
      <c r="BG165" s="99">
        <v>18.055</v>
      </c>
      <c r="BH165" s="99">
        <v>12.575000000000001</v>
      </c>
      <c r="BI165" s="99">
        <v>19.25</v>
      </c>
      <c r="BJ165" s="99">
        <v>2.3224999999999998</v>
      </c>
      <c r="BK165" s="99">
        <v>63.25</v>
      </c>
      <c r="BL165" s="99">
        <v>8.99</v>
      </c>
      <c r="BM165" s="99">
        <v>8.99</v>
      </c>
    </row>
    <row r="166" spans="1:65" x14ac:dyDescent="0.2">
      <c r="A166" s="13">
        <v>3435614260</v>
      </c>
      <c r="B166" s="14" t="s">
        <v>485</v>
      </c>
      <c r="C166" s="14" t="s">
        <v>488</v>
      </c>
      <c r="D166" s="14" t="s">
        <v>491</v>
      </c>
      <c r="E166" s="99">
        <v>16.212499999999999</v>
      </c>
      <c r="F166" s="99">
        <v>3.9649999999999999</v>
      </c>
      <c r="G166" s="99">
        <v>5.3825000000000003</v>
      </c>
      <c r="H166" s="99">
        <v>2.2349999999999999</v>
      </c>
      <c r="I166" s="99">
        <v>1.2774999999999999</v>
      </c>
      <c r="J166" s="99">
        <v>2.7224999999999997</v>
      </c>
      <c r="K166" s="99">
        <v>2.0300000000000002</v>
      </c>
      <c r="L166" s="99">
        <v>1.31</v>
      </c>
      <c r="M166" s="99">
        <v>5.1050000000000004</v>
      </c>
      <c r="N166" s="99">
        <v>3.8325</v>
      </c>
      <c r="O166" s="99">
        <v>0.59249999999999992</v>
      </c>
      <c r="P166" s="99">
        <v>2.1125000000000003</v>
      </c>
      <c r="Q166" s="99">
        <v>4.0875000000000004</v>
      </c>
      <c r="R166" s="99">
        <v>3.8125</v>
      </c>
      <c r="S166" s="99">
        <v>4.2849999999999993</v>
      </c>
      <c r="T166" s="99">
        <v>2.9450000000000003</v>
      </c>
      <c r="U166" s="99">
        <v>4.0724999999999998</v>
      </c>
      <c r="V166" s="99">
        <v>1.37</v>
      </c>
      <c r="W166" s="99">
        <v>2.2000000000000002</v>
      </c>
      <c r="X166" s="99">
        <v>1.6725000000000001</v>
      </c>
      <c r="Y166" s="99">
        <v>17.3325</v>
      </c>
      <c r="Z166" s="99">
        <v>5.6050000000000004</v>
      </c>
      <c r="AA166" s="99">
        <v>2.6924999999999999</v>
      </c>
      <c r="AB166" s="99">
        <v>1.5325000000000002</v>
      </c>
      <c r="AC166" s="99">
        <v>3.4524999999999997</v>
      </c>
      <c r="AD166" s="99">
        <v>2.1974999999999998</v>
      </c>
      <c r="AE166" s="92">
        <v>2323.1750000000002</v>
      </c>
      <c r="AF166" s="92">
        <v>519317.5</v>
      </c>
      <c r="AG166" s="100">
        <v>3.0875000000001185</v>
      </c>
      <c r="AH166" s="92">
        <v>1662.7689685354562</v>
      </c>
      <c r="AI166" s="99" t="s">
        <v>869</v>
      </c>
      <c r="AJ166" s="99">
        <v>68.4772601204008</v>
      </c>
      <c r="AK166" s="99">
        <v>91.412547625051744</v>
      </c>
      <c r="AL166" s="99">
        <v>159.88980774545254</v>
      </c>
      <c r="AM166" s="99">
        <v>183.31890000000001</v>
      </c>
      <c r="AN166" s="99">
        <v>53.872499999999995</v>
      </c>
      <c r="AO166" s="101">
        <v>2.9147500000000002</v>
      </c>
      <c r="AP166" s="99">
        <v>98.975000000000009</v>
      </c>
      <c r="AQ166" s="99">
        <v>97.945000000000007</v>
      </c>
      <c r="AR166" s="99">
        <v>118.95</v>
      </c>
      <c r="AS166" s="99">
        <v>8.36</v>
      </c>
      <c r="AT166" s="99">
        <v>467.03250000000003</v>
      </c>
      <c r="AU166" s="99">
        <v>5.07</v>
      </c>
      <c r="AV166" s="99">
        <v>10.574999999999999</v>
      </c>
      <c r="AW166" s="99">
        <v>4.01</v>
      </c>
      <c r="AX166" s="99">
        <v>23.1</v>
      </c>
      <c r="AY166" s="99">
        <v>50.459999999999994</v>
      </c>
      <c r="AZ166" s="99">
        <v>1.9400000000000002</v>
      </c>
      <c r="BA166" s="99">
        <v>1.095</v>
      </c>
      <c r="BB166" s="99">
        <v>13.137500000000001</v>
      </c>
      <c r="BC166" s="99">
        <v>22.5825</v>
      </c>
      <c r="BD166" s="99">
        <v>19.762499999999999</v>
      </c>
      <c r="BE166" s="99">
        <v>28.14</v>
      </c>
      <c r="BF166" s="99">
        <v>74.260000000000005</v>
      </c>
      <c r="BG166" s="99">
        <v>22.24</v>
      </c>
      <c r="BH166" s="99">
        <v>13.170000000000002</v>
      </c>
      <c r="BI166" s="99">
        <v>20.8475</v>
      </c>
      <c r="BJ166" s="99">
        <v>2.58</v>
      </c>
      <c r="BK166" s="99">
        <v>69.37</v>
      </c>
      <c r="BL166" s="99">
        <v>8.3425000000000011</v>
      </c>
      <c r="BM166" s="99">
        <v>7.7550000000000008</v>
      </c>
    </row>
    <row r="167" spans="1:65" x14ac:dyDescent="0.2">
      <c r="A167" s="13">
        <v>3510740200</v>
      </c>
      <c r="B167" s="14" t="s">
        <v>492</v>
      </c>
      <c r="C167" s="14" t="s">
        <v>493</v>
      </c>
      <c r="D167" s="14" t="s">
        <v>847</v>
      </c>
      <c r="E167" s="99">
        <v>11.88191801775398</v>
      </c>
      <c r="F167" s="99">
        <v>5.0174461316335872</v>
      </c>
      <c r="G167" s="99">
        <v>4.2234042931159301</v>
      </c>
      <c r="H167" s="99">
        <v>1.0838280420352433</v>
      </c>
      <c r="I167" s="99">
        <v>1.0430791290710817</v>
      </c>
      <c r="J167" s="99">
        <v>2.0249523450059628</v>
      </c>
      <c r="K167" s="99">
        <v>1.5755984459625891</v>
      </c>
      <c r="L167" s="99">
        <v>1.0717427390229188</v>
      </c>
      <c r="M167" s="99">
        <v>3.8235867122920104</v>
      </c>
      <c r="N167" s="99">
        <v>3.2825729364333616</v>
      </c>
      <c r="O167" s="99">
        <v>0.57305030481793939</v>
      </c>
      <c r="P167" s="99">
        <v>1.4554475355766137</v>
      </c>
      <c r="Q167" s="99">
        <v>3.1060537047617163</v>
      </c>
      <c r="R167" s="99">
        <v>3.8538778312409123</v>
      </c>
      <c r="S167" s="99">
        <v>4.5107246984299367</v>
      </c>
      <c r="T167" s="99">
        <v>3.0417444108658205</v>
      </c>
      <c r="U167" s="99">
        <v>4.2823464635405708</v>
      </c>
      <c r="V167" s="99">
        <v>1.2560462880867533</v>
      </c>
      <c r="W167" s="99">
        <v>1.9816359288837164</v>
      </c>
      <c r="X167" s="99">
        <v>1.7473457495876439</v>
      </c>
      <c r="Y167" s="99">
        <v>15.423581246565728</v>
      </c>
      <c r="Z167" s="99">
        <v>5.5250554847447031</v>
      </c>
      <c r="AA167" s="99">
        <v>2.3738129741481253</v>
      </c>
      <c r="AB167" s="99">
        <v>1.4761698528037699</v>
      </c>
      <c r="AC167" s="99">
        <v>2.89995700552601</v>
      </c>
      <c r="AD167" s="99">
        <v>1.9167091782061676</v>
      </c>
      <c r="AE167" s="92">
        <v>979.24995522150107</v>
      </c>
      <c r="AF167" s="92">
        <v>354714.22393549886</v>
      </c>
      <c r="AG167" s="100">
        <v>3.3590945695806678</v>
      </c>
      <c r="AH167" s="92">
        <v>1175.5369279392557</v>
      </c>
      <c r="AI167" s="99" t="s">
        <v>869</v>
      </c>
      <c r="AJ167" s="99">
        <v>112.37801284149181</v>
      </c>
      <c r="AK167" s="99">
        <v>42.660577325435092</v>
      </c>
      <c r="AL167" s="99">
        <v>155.03859016692689</v>
      </c>
      <c r="AM167" s="99">
        <v>187.46544027183523</v>
      </c>
      <c r="AN167" s="99">
        <v>50.359353688260171</v>
      </c>
      <c r="AO167" s="101">
        <v>2.5503233048887366</v>
      </c>
      <c r="AP167" s="99">
        <v>108.84116133671462</v>
      </c>
      <c r="AQ167" s="99">
        <v>107.69712549175421</v>
      </c>
      <c r="AR167" s="99">
        <v>99.695137831736744</v>
      </c>
      <c r="AS167" s="99">
        <v>9.211843502528879</v>
      </c>
      <c r="AT167" s="99">
        <v>414.68987206431763</v>
      </c>
      <c r="AU167" s="99">
        <v>5.2278962386094001</v>
      </c>
      <c r="AV167" s="99">
        <v>10.026316665408983</v>
      </c>
      <c r="AW167" s="99">
        <v>3.9093859427845237</v>
      </c>
      <c r="AX167" s="99">
        <v>24.144376791948851</v>
      </c>
      <c r="AY167" s="99">
        <v>41.771968218098884</v>
      </c>
      <c r="AZ167" s="99">
        <v>2.6193465147333956</v>
      </c>
      <c r="BA167" s="99">
        <v>1.0158157368032568</v>
      </c>
      <c r="BB167" s="99">
        <v>10.990852291657738</v>
      </c>
      <c r="BC167" s="99">
        <v>27.960743378884597</v>
      </c>
      <c r="BD167" s="99">
        <v>22.995358521070305</v>
      </c>
      <c r="BE167" s="99">
        <v>27.473879480859559</v>
      </c>
      <c r="BF167" s="99">
        <v>70.018312863788566</v>
      </c>
      <c r="BG167" s="99">
        <v>14.646586572230706</v>
      </c>
      <c r="BH167" s="99">
        <v>11.795958444567615</v>
      </c>
      <c r="BI167" s="99">
        <v>15.279329244031871</v>
      </c>
      <c r="BJ167" s="99">
        <v>2.5740879074229417</v>
      </c>
      <c r="BK167" s="99">
        <v>51.07578704092893</v>
      </c>
      <c r="BL167" s="99">
        <v>8.4621211579687152</v>
      </c>
      <c r="BM167" s="99">
        <v>10.199388536042537</v>
      </c>
    </row>
    <row r="168" spans="1:65" x14ac:dyDescent="0.2">
      <c r="A168" s="13">
        <v>3510740595</v>
      </c>
      <c r="B168" s="14" t="s">
        <v>492</v>
      </c>
      <c r="C168" s="14" t="s">
        <v>493</v>
      </c>
      <c r="D168" s="14" t="s">
        <v>494</v>
      </c>
      <c r="E168" s="99">
        <v>10.557499999999999</v>
      </c>
      <c r="F168" s="99">
        <v>5.3324999999999996</v>
      </c>
      <c r="G168" s="99">
        <v>3.835</v>
      </c>
      <c r="H168" s="99">
        <v>1.24</v>
      </c>
      <c r="I168" s="99">
        <v>1.0549999999999999</v>
      </c>
      <c r="J168" s="99">
        <v>3.0875000000000004</v>
      </c>
      <c r="K168" s="99">
        <v>2.1625000000000001</v>
      </c>
      <c r="L168" s="99">
        <v>1.3199999999999998</v>
      </c>
      <c r="M168" s="99">
        <v>3.5350000000000001</v>
      </c>
      <c r="N168" s="99">
        <v>3.52</v>
      </c>
      <c r="O168" s="99">
        <v>0.6100000000000001</v>
      </c>
      <c r="P168" s="99">
        <v>1.5175000000000001</v>
      </c>
      <c r="Q168" s="99">
        <v>3.31</v>
      </c>
      <c r="R168" s="99">
        <v>3.7</v>
      </c>
      <c r="S168" s="99">
        <v>4.9225000000000003</v>
      </c>
      <c r="T168" s="99">
        <v>2.7349999999999999</v>
      </c>
      <c r="U168" s="99">
        <v>3.9699999999999998</v>
      </c>
      <c r="V168" s="99">
        <v>1.29</v>
      </c>
      <c r="W168" s="99">
        <v>1.7899999999999998</v>
      </c>
      <c r="X168" s="99">
        <v>1.7399999999999998</v>
      </c>
      <c r="Y168" s="99">
        <v>15.452499999999999</v>
      </c>
      <c r="Z168" s="99">
        <v>5.1825000000000001</v>
      </c>
      <c r="AA168" s="99">
        <v>2.6150000000000002</v>
      </c>
      <c r="AB168" s="99">
        <v>1.3575000000000002</v>
      </c>
      <c r="AC168" s="99">
        <v>2.84</v>
      </c>
      <c r="AD168" s="99">
        <v>1.7550000000000001</v>
      </c>
      <c r="AE168" s="92">
        <v>1109.1375</v>
      </c>
      <c r="AF168" s="92">
        <v>364385.75</v>
      </c>
      <c r="AG168" s="100">
        <v>3.2031666667501044</v>
      </c>
      <c r="AH168" s="92">
        <v>1186.243752109558</v>
      </c>
      <c r="AI168" s="99" t="s">
        <v>869</v>
      </c>
      <c r="AJ168" s="99">
        <v>107.02351196119345</v>
      </c>
      <c r="AK168" s="99">
        <v>43.533147516526924</v>
      </c>
      <c r="AL168" s="99">
        <v>150.55665947772036</v>
      </c>
      <c r="AM168" s="99">
        <v>187.49639999999999</v>
      </c>
      <c r="AN168" s="99">
        <v>45.322500000000005</v>
      </c>
      <c r="AO168" s="101">
        <v>2.7417626126575536</v>
      </c>
      <c r="AP168" s="99">
        <v>126.5975</v>
      </c>
      <c r="AQ168" s="99">
        <v>129.125</v>
      </c>
      <c r="AR168" s="99">
        <v>94.252499999999998</v>
      </c>
      <c r="AS168" s="99">
        <v>9.6649999999999991</v>
      </c>
      <c r="AT168" s="99">
        <v>472.745</v>
      </c>
      <c r="AU168" s="99">
        <v>4.6150000000000002</v>
      </c>
      <c r="AV168" s="99">
        <v>10.664999999999999</v>
      </c>
      <c r="AW168" s="99">
        <v>3.7225000000000001</v>
      </c>
      <c r="AX168" s="99">
        <v>16.996942116465465</v>
      </c>
      <c r="AY168" s="99">
        <v>40</v>
      </c>
      <c r="AZ168" s="99">
        <v>3.0324999999999998</v>
      </c>
      <c r="BA168" s="99">
        <v>0.97249999999999992</v>
      </c>
      <c r="BB168" s="99">
        <v>10.370000000000001</v>
      </c>
      <c r="BC168" s="99">
        <v>28.125</v>
      </c>
      <c r="BD168" s="99">
        <v>15.43001554757392</v>
      </c>
      <c r="BE168" s="99">
        <v>21.16</v>
      </c>
      <c r="BF168" s="99">
        <v>71.740000000000009</v>
      </c>
      <c r="BG168" s="99">
        <v>7</v>
      </c>
      <c r="BH168" s="99">
        <v>12.09</v>
      </c>
      <c r="BI168" s="99">
        <v>14.217500000000001</v>
      </c>
      <c r="BJ168" s="99">
        <v>2.1724999999999999</v>
      </c>
      <c r="BK168" s="99">
        <v>62.094999999999999</v>
      </c>
      <c r="BL168" s="99">
        <v>9.3424999999999994</v>
      </c>
      <c r="BM168" s="99">
        <v>10.065000000000001</v>
      </c>
    </row>
    <row r="169" spans="1:65" x14ac:dyDescent="0.2">
      <c r="A169" s="13">
        <v>3529740500</v>
      </c>
      <c r="B169" s="14" t="s">
        <v>492</v>
      </c>
      <c r="C169" s="14" t="s">
        <v>495</v>
      </c>
      <c r="D169" s="14" t="s">
        <v>496</v>
      </c>
      <c r="E169" s="99">
        <v>12.605</v>
      </c>
      <c r="F169" s="99">
        <v>4.8599999999999994</v>
      </c>
      <c r="G169" s="99">
        <v>4.0425000000000004</v>
      </c>
      <c r="H169" s="99">
        <v>1.155</v>
      </c>
      <c r="I169" s="99">
        <v>1.1200000000000001</v>
      </c>
      <c r="J169" s="99">
        <v>2.8325</v>
      </c>
      <c r="K169" s="99">
        <v>1.8374999999999999</v>
      </c>
      <c r="L169" s="99">
        <v>1.0350000000000001</v>
      </c>
      <c r="M169" s="99">
        <v>3.7524999999999999</v>
      </c>
      <c r="N169" s="99">
        <v>3.0975000000000001</v>
      </c>
      <c r="O169" s="99">
        <v>0.63500000000000001</v>
      </c>
      <c r="P169" s="99">
        <v>1.5</v>
      </c>
      <c r="Q169" s="99">
        <v>3.3</v>
      </c>
      <c r="R169" s="99">
        <v>3.6624999999999996</v>
      </c>
      <c r="S169" s="99">
        <v>4.8650000000000002</v>
      </c>
      <c r="T169" s="99">
        <v>2.5325000000000002</v>
      </c>
      <c r="U169" s="99">
        <v>3.9649999999999999</v>
      </c>
      <c r="V169" s="99">
        <v>1.2150000000000001</v>
      </c>
      <c r="W169" s="99">
        <v>2.1150000000000002</v>
      </c>
      <c r="X169" s="99">
        <v>1.7025000000000001</v>
      </c>
      <c r="Y169" s="99">
        <v>16.614999999999998</v>
      </c>
      <c r="Z169" s="99">
        <v>5.1550000000000002</v>
      </c>
      <c r="AA169" s="99">
        <v>2.79</v>
      </c>
      <c r="AB169" s="99">
        <v>1.0991666666666666</v>
      </c>
      <c r="AC169" s="99">
        <v>2.9124999999999996</v>
      </c>
      <c r="AD169" s="99">
        <v>1.7799999999999998</v>
      </c>
      <c r="AE169" s="92">
        <v>832.13499999999999</v>
      </c>
      <c r="AF169" s="92">
        <v>322209</v>
      </c>
      <c r="AG169" s="100">
        <v>3.3685000000000067</v>
      </c>
      <c r="AH169" s="92">
        <v>1071.6782209417552</v>
      </c>
      <c r="AI169" s="99" t="s">
        <v>869</v>
      </c>
      <c r="AJ169" s="99">
        <v>81.432649763446406</v>
      </c>
      <c r="AK169" s="99">
        <v>40.066038824319811</v>
      </c>
      <c r="AL169" s="99">
        <v>121.49868858776622</v>
      </c>
      <c r="AM169" s="99">
        <v>188.43389999999999</v>
      </c>
      <c r="AN169" s="99">
        <v>49.772499999999994</v>
      </c>
      <c r="AO169" s="101">
        <v>2.8595126126575536</v>
      </c>
      <c r="AP169" s="99">
        <v>116.30000000000001</v>
      </c>
      <c r="AQ169" s="99">
        <v>108.425</v>
      </c>
      <c r="AR169" s="99">
        <v>102.9525</v>
      </c>
      <c r="AS169" s="99">
        <v>10.76</v>
      </c>
      <c r="AT169" s="99">
        <v>494.625</v>
      </c>
      <c r="AU169" s="99">
        <v>5.07</v>
      </c>
      <c r="AV169" s="99">
        <v>10.24</v>
      </c>
      <c r="AW169" s="99">
        <v>4.0475000000000003</v>
      </c>
      <c r="AX169" s="99">
        <v>17.461942116465462</v>
      </c>
      <c r="AY169" s="99">
        <v>38.875</v>
      </c>
      <c r="AZ169" s="99">
        <v>2.7250000000000001</v>
      </c>
      <c r="BA169" s="99">
        <v>0.92500000000000004</v>
      </c>
      <c r="BB169" s="99">
        <v>9.5749999999999993</v>
      </c>
      <c r="BC169" s="99">
        <v>28.897500000000001</v>
      </c>
      <c r="BD169" s="99">
        <v>28.012515547573919</v>
      </c>
      <c r="BE169" s="99">
        <v>27.307499999999997</v>
      </c>
      <c r="BF169" s="99">
        <v>64.22</v>
      </c>
      <c r="BG169" s="99">
        <v>9.3650000000000002</v>
      </c>
      <c r="BH169" s="99">
        <v>12.012499999999999</v>
      </c>
      <c r="BI169" s="99">
        <v>11.3325</v>
      </c>
      <c r="BJ169" s="99">
        <v>2.2075</v>
      </c>
      <c r="BK169" s="99">
        <v>51.814999999999998</v>
      </c>
      <c r="BL169" s="99">
        <v>8.2624999999999993</v>
      </c>
      <c r="BM169" s="99">
        <v>9.2974999999999994</v>
      </c>
    </row>
    <row r="170" spans="1:65" x14ac:dyDescent="0.2">
      <c r="A170" s="13">
        <v>3610580001</v>
      </c>
      <c r="B170" s="14" t="s">
        <v>497</v>
      </c>
      <c r="C170" s="14" t="s">
        <v>498</v>
      </c>
      <c r="D170" s="14" t="s">
        <v>499</v>
      </c>
      <c r="E170" s="99">
        <v>14.202500000000001</v>
      </c>
      <c r="F170" s="99">
        <v>4.0599999999999996</v>
      </c>
      <c r="G170" s="99">
        <v>5.0175000000000001</v>
      </c>
      <c r="H170" s="99">
        <v>1.5</v>
      </c>
      <c r="I170" s="99">
        <v>1.39</v>
      </c>
      <c r="J170" s="99">
        <v>2.2475000000000001</v>
      </c>
      <c r="K170" s="99">
        <v>1.8800000000000001</v>
      </c>
      <c r="L170" s="99">
        <v>1.4875000000000003</v>
      </c>
      <c r="M170" s="99">
        <v>5.0049999999999999</v>
      </c>
      <c r="N170" s="99">
        <v>4.0049999999999999</v>
      </c>
      <c r="O170" s="99">
        <v>0.59749999999999992</v>
      </c>
      <c r="P170" s="99">
        <v>1.9324999999999999</v>
      </c>
      <c r="Q170" s="99">
        <v>3.9450000000000003</v>
      </c>
      <c r="R170" s="99">
        <v>3.7275</v>
      </c>
      <c r="S170" s="99">
        <v>4.6400000000000006</v>
      </c>
      <c r="T170" s="99">
        <v>3.2750000000000004</v>
      </c>
      <c r="U170" s="99">
        <v>4.6375000000000002</v>
      </c>
      <c r="V170" s="99">
        <v>1.3699999999999999</v>
      </c>
      <c r="W170" s="99">
        <v>2.0650000000000004</v>
      </c>
      <c r="X170" s="99">
        <v>2.2949999999999999</v>
      </c>
      <c r="Y170" s="99">
        <v>17.4925</v>
      </c>
      <c r="Z170" s="99">
        <v>4.8900000000000006</v>
      </c>
      <c r="AA170" s="99">
        <v>3.1749999999999998</v>
      </c>
      <c r="AB170" s="99">
        <v>1.4924999999999999</v>
      </c>
      <c r="AC170" s="99">
        <v>3.3925000000000001</v>
      </c>
      <c r="AD170" s="99">
        <v>1.9900000000000002</v>
      </c>
      <c r="AE170" s="92">
        <v>1280.5050000000001</v>
      </c>
      <c r="AF170" s="92">
        <v>452309</v>
      </c>
      <c r="AG170" s="100">
        <v>3.2973750000001307</v>
      </c>
      <c r="AH170" s="92">
        <v>1487.5886500257589</v>
      </c>
      <c r="AI170" s="99" t="s">
        <v>869</v>
      </c>
      <c r="AJ170" s="99">
        <v>90.132734374999998</v>
      </c>
      <c r="AK170" s="99">
        <v>76.017711487500009</v>
      </c>
      <c r="AL170" s="99">
        <v>166.15044586250002</v>
      </c>
      <c r="AM170" s="99">
        <v>191.66130000000001</v>
      </c>
      <c r="AN170" s="99">
        <v>48.27</v>
      </c>
      <c r="AO170" s="101">
        <v>2.9515000000000002</v>
      </c>
      <c r="AP170" s="99">
        <v>142.29000000000002</v>
      </c>
      <c r="AQ170" s="99">
        <v>99</v>
      </c>
      <c r="AR170" s="99">
        <v>120.875</v>
      </c>
      <c r="AS170" s="99">
        <v>9.6824999999999992</v>
      </c>
      <c r="AT170" s="99">
        <v>480.86250000000001</v>
      </c>
      <c r="AU170" s="99">
        <v>3.79</v>
      </c>
      <c r="AV170" s="99">
        <v>10.717499999999999</v>
      </c>
      <c r="AW170" s="99">
        <v>4.24</v>
      </c>
      <c r="AX170" s="99">
        <v>23.7925</v>
      </c>
      <c r="AY170" s="99">
        <v>47.332499999999996</v>
      </c>
      <c r="AZ170" s="99">
        <v>2.3774999999999999</v>
      </c>
      <c r="BA170" s="99">
        <v>1.1274999999999999</v>
      </c>
      <c r="BB170" s="99">
        <v>18.84</v>
      </c>
      <c r="BC170" s="99">
        <v>36.4925</v>
      </c>
      <c r="BD170" s="99">
        <v>25.279999999999998</v>
      </c>
      <c r="BE170" s="99">
        <v>44.497500000000002</v>
      </c>
      <c r="BF170" s="99">
        <v>97.5</v>
      </c>
      <c r="BG170" s="99">
        <v>17.915833333333332</v>
      </c>
      <c r="BH170" s="99">
        <v>14.002500000000001</v>
      </c>
      <c r="BI170" s="99">
        <v>15.5</v>
      </c>
      <c r="BJ170" s="99">
        <v>3.0625</v>
      </c>
      <c r="BK170" s="99">
        <v>64.8125</v>
      </c>
      <c r="BL170" s="99">
        <v>10.68</v>
      </c>
      <c r="BM170" s="99">
        <v>11.477500000000001</v>
      </c>
    </row>
    <row r="171" spans="1:65" x14ac:dyDescent="0.2">
      <c r="A171" s="13">
        <v>3615380160</v>
      </c>
      <c r="B171" s="14" t="s">
        <v>497</v>
      </c>
      <c r="C171" s="14" t="s">
        <v>500</v>
      </c>
      <c r="D171" s="14" t="s">
        <v>501</v>
      </c>
      <c r="E171" s="99">
        <v>14.787500000000001</v>
      </c>
      <c r="F171" s="99">
        <v>3.9725000000000001</v>
      </c>
      <c r="G171" s="99">
        <v>4.6500000000000004</v>
      </c>
      <c r="H171" s="99">
        <v>1.2075</v>
      </c>
      <c r="I171" s="99">
        <v>1.115</v>
      </c>
      <c r="J171" s="99">
        <v>2.375</v>
      </c>
      <c r="K171" s="99">
        <v>1.4775</v>
      </c>
      <c r="L171" s="99">
        <v>1.44</v>
      </c>
      <c r="M171" s="99">
        <v>4.0350000000000001</v>
      </c>
      <c r="N171" s="99">
        <v>3.21</v>
      </c>
      <c r="O171" s="99">
        <v>0.48749999999999999</v>
      </c>
      <c r="P171" s="99">
        <v>1.6475</v>
      </c>
      <c r="Q171" s="99">
        <v>3.4675000000000002</v>
      </c>
      <c r="R171" s="99">
        <v>3.5524999999999998</v>
      </c>
      <c r="S171" s="99">
        <v>4.1625000000000005</v>
      </c>
      <c r="T171" s="99">
        <v>2.1325000000000003</v>
      </c>
      <c r="U171" s="99">
        <v>3.6799999999999997</v>
      </c>
      <c r="V171" s="99">
        <v>1.48</v>
      </c>
      <c r="W171" s="99">
        <v>2.1149999999999998</v>
      </c>
      <c r="X171" s="99">
        <v>1.7149999999999999</v>
      </c>
      <c r="Y171" s="99">
        <v>15.422499999999999</v>
      </c>
      <c r="Z171" s="99">
        <v>5.9950000000000001</v>
      </c>
      <c r="AA171" s="99">
        <v>2.4250000000000003</v>
      </c>
      <c r="AB171" s="99">
        <v>0.9850000000000001</v>
      </c>
      <c r="AC171" s="99">
        <v>2.7875000000000001</v>
      </c>
      <c r="AD171" s="99">
        <v>1.8074999999999999</v>
      </c>
      <c r="AE171" s="92">
        <v>938.59500000000003</v>
      </c>
      <c r="AF171" s="92">
        <v>410780.25</v>
      </c>
      <c r="AG171" s="100">
        <v>3.1989374999999591</v>
      </c>
      <c r="AH171" s="92">
        <v>1335.2474600400935</v>
      </c>
      <c r="AI171" s="99" t="s">
        <v>869</v>
      </c>
      <c r="AJ171" s="99">
        <v>90.886800843750009</v>
      </c>
      <c r="AK171" s="99">
        <v>69.256349884465664</v>
      </c>
      <c r="AL171" s="99">
        <v>160.14315072821569</v>
      </c>
      <c r="AM171" s="99">
        <v>192.78630000000001</v>
      </c>
      <c r="AN171" s="99">
        <v>46.650000000000006</v>
      </c>
      <c r="AO171" s="101">
        <v>2.8515000000000001</v>
      </c>
      <c r="AP171" s="99">
        <v>72.35499999999999</v>
      </c>
      <c r="AQ171" s="99">
        <v>92.2</v>
      </c>
      <c r="AR171" s="99">
        <v>96.96</v>
      </c>
      <c r="AS171" s="99">
        <v>8.8925000000000001</v>
      </c>
      <c r="AT171" s="99">
        <v>482.51249999999999</v>
      </c>
      <c r="AU171" s="99">
        <v>5.79</v>
      </c>
      <c r="AV171" s="99">
        <v>11.157500000000001</v>
      </c>
      <c r="AW171" s="99">
        <v>4.3</v>
      </c>
      <c r="AX171" s="99">
        <v>19.07</v>
      </c>
      <c r="AY171" s="99">
        <v>38.795000000000002</v>
      </c>
      <c r="AZ171" s="99">
        <v>1.8725000000000001</v>
      </c>
      <c r="BA171" s="99">
        <v>0.99</v>
      </c>
      <c r="BB171" s="99">
        <v>16.29</v>
      </c>
      <c r="BC171" s="99">
        <v>19.8325</v>
      </c>
      <c r="BD171" s="99">
        <v>18.89</v>
      </c>
      <c r="BE171" s="99">
        <v>23.557500000000001</v>
      </c>
      <c r="BF171" s="99">
        <v>62.907499999999999</v>
      </c>
      <c r="BG171" s="99">
        <v>7.2635416666666659</v>
      </c>
      <c r="BH171" s="99">
        <v>11.37</v>
      </c>
      <c r="BI171" s="99">
        <v>14.914999999999999</v>
      </c>
      <c r="BJ171" s="99">
        <v>2.25</v>
      </c>
      <c r="BK171" s="99">
        <v>54.25</v>
      </c>
      <c r="BL171" s="99">
        <v>10.050000000000001</v>
      </c>
      <c r="BM171" s="99">
        <v>9.58</v>
      </c>
    </row>
    <row r="172" spans="1:65" x14ac:dyDescent="0.2">
      <c r="A172" s="13">
        <v>3635614599</v>
      </c>
      <c r="B172" s="14" t="s">
        <v>497</v>
      </c>
      <c r="C172" s="14" t="s">
        <v>488</v>
      </c>
      <c r="D172" s="14" t="s">
        <v>502</v>
      </c>
      <c r="E172" s="99">
        <v>16.739999999999998</v>
      </c>
      <c r="F172" s="99">
        <v>5.0324999999999998</v>
      </c>
      <c r="G172" s="99">
        <v>5.625</v>
      </c>
      <c r="H172" s="99">
        <v>2.0375000000000001</v>
      </c>
      <c r="I172" s="99">
        <v>1.3425</v>
      </c>
      <c r="J172" s="99">
        <v>2.7574999999999998</v>
      </c>
      <c r="K172" s="99">
        <v>2.5875000000000004</v>
      </c>
      <c r="L172" s="99">
        <v>2.2275</v>
      </c>
      <c r="M172" s="99">
        <v>5.7450000000000001</v>
      </c>
      <c r="N172" s="99">
        <v>3.58</v>
      </c>
      <c r="O172" s="99">
        <v>0.79749999999999999</v>
      </c>
      <c r="P172" s="99">
        <v>1.9974999999999998</v>
      </c>
      <c r="Q172" s="99">
        <v>4.0049999999999999</v>
      </c>
      <c r="R172" s="99">
        <v>4.2774999999999999</v>
      </c>
      <c r="S172" s="99">
        <v>4.7225000000000001</v>
      </c>
      <c r="T172" s="99">
        <v>3.6700000000000004</v>
      </c>
      <c r="U172" s="99">
        <v>5.8000000000000007</v>
      </c>
      <c r="V172" s="99">
        <v>1.835</v>
      </c>
      <c r="W172" s="99">
        <v>2.6924999999999999</v>
      </c>
      <c r="X172" s="99">
        <v>2.4649999999999999</v>
      </c>
      <c r="Y172" s="99">
        <v>20.11</v>
      </c>
      <c r="Z172" s="99">
        <v>6.7874999999999996</v>
      </c>
      <c r="AA172" s="99">
        <v>3.98</v>
      </c>
      <c r="AB172" s="99">
        <v>1.98</v>
      </c>
      <c r="AC172" s="99">
        <v>3.625</v>
      </c>
      <c r="AD172" s="99">
        <v>2.15</v>
      </c>
      <c r="AE172" s="92">
        <v>3662.5625</v>
      </c>
      <c r="AF172" s="92">
        <v>1282510.5</v>
      </c>
      <c r="AG172" s="100">
        <v>3.4063541666666763</v>
      </c>
      <c r="AH172" s="92">
        <v>4272.7527688163709</v>
      </c>
      <c r="AI172" s="99" t="s">
        <v>869</v>
      </c>
      <c r="AJ172" s="99">
        <v>101.50640630120341</v>
      </c>
      <c r="AK172" s="99">
        <v>80.419330689820697</v>
      </c>
      <c r="AL172" s="99">
        <v>181.92573699102411</v>
      </c>
      <c r="AM172" s="99">
        <v>192.97380000000001</v>
      </c>
      <c r="AN172" s="99">
        <v>61.08</v>
      </c>
      <c r="AO172" s="101">
        <v>2.9749999999999996</v>
      </c>
      <c r="AP172" s="99">
        <v>102.53750000000001</v>
      </c>
      <c r="AQ172" s="99">
        <v>117.855</v>
      </c>
      <c r="AR172" s="99">
        <v>117.10249999999999</v>
      </c>
      <c r="AS172" s="99">
        <v>9.9774999999999991</v>
      </c>
      <c r="AT172" s="99">
        <v>444.67749999999995</v>
      </c>
      <c r="AU172" s="99">
        <v>6.7149999999999999</v>
      </c>
      <c r="AV172" s="99">
        <v>12.182500000000001</v>
      </c>
      <c r="AW172" s="99">
        <v>4.1650000000000009</v>
      </c>
      <c r="AX172" s="99">
        <v>30.452500000000001</v>
      </c>
      <c r="AY172" s="99">
        <v>65.03</v>
      </c>
      <c r="AZ172" s="99">
        <v>3.8575000000000004</v>
      </c>
      <c r="BA172" s="99">
        <v>1.0175000000000001</v>
      </c>
      <c r="BB172" s="99">
        <v>14.7</v>
      </c>
      <c r="BC172" s="99">
        <v>47.247499999999995</v>
      </c>
      <c r="BD172" s="99">
        <v>28.192499999999999</v>
      </c>
      <c r="BE172" s="99">
        <v>37.204999999999998</v>
      </c>
      <c r="BF172" s="99">
        <v>81.265000000000001</v>
      </c>
      <c r="BG172" s="99">
        <v>9.1756250000000001</v>
      </c>
      <c r="BH172" s="99">
        <v>13.1175</v>
      </c>
      <c r="BI172" s="99">
        <v>23.7075</v>
      </c>
      <c r="BJ172" s="99">
        <v>3.1100000000000003</v>
      </c>
      <c r="BK172" s="99">
        <v>76.337500000000006</v>
      </c>
      <c r="BL172" s="99">
        <v>11.202500000000001</v>
      </c>
      <c r="BM172" s="99">
        <v>11.6325</v>
      </c>
    </row>
    <row r="173" spans="1:65" x14ac:dyDescent="0.2">
      <c r="A173" s="13">
        <v>3635614600</v>
      </c>
      <c r="B173" s="14" t="s">
        <v>497</v>
      </c>
      <c r="C173" s="14" t="s">
        <v>488</v>
      </c>
      <c r="D173" s="14" t="s">
        <v>503</v>
      </c>
      <c r="E173" s="99">
        <v>15.3375</v>
      </c>
      <c r="F173" s="99">
        <v>5.3475000000000001</v>
      </c>
      <c r="G173" s="99">
        <v>5.7</v>
      </c>
      <c r="H173" s="99">
        <v>2.4975000000000001</v>
      </c>
      <c r="I173" s="99">
        <v>1.635</v>
      </c>
      <c r="J173" s="99">
        <v>2.9649999999999999</v>
      </c>
      <c r="K173" s="99">
        <v>2.8174999999999999</v>
      </c>
      <c r="L173" s="99">
        <v>2.6749999999999998</v>
      </c>
      <c r="M173" s="99">
        <v>5.3025000000000002</v>
      </c>
      <c r="N173" s="99">
        <v>4.2675000000000001</v>
      </c>
      <c r="O173" s="99">
        <v>0.77749999999999997</v>
      </c>
      <c r="P173" s="99">
        <v>2.4650000000000003</v>
      </c>
      <c r="Q173" s="99">
        <v>4.4924999999999997</v>
      </c>
      <c r="R173" s="99">
        <v>4.6400000000000006</v>
      </c>
      <c r="S173" s="99">
        <v>5.9375</v>
      </c>
      <c r="T173" s="99">
        <v>4.585</v>
      </c>
      <c r="U173" s="99">
        <v>6.125</v>
      </c>
      <c r="V173" s="99">
        <v>2.2125000000000004</v>
      </c>
      <c r="W173" s="99">
        <v>3.25</v>
      </c>
      <c r="X173" s="99">
        <v>3.5</v>
      </c>
      <c r="Y173" s="99">
        <v>19.727499999999999</v>
      </c>
      <c r="Z173" s="99">
        <v>8.5425000000000004</v>
      </c>
      <c r="AA173" s="99">
        <v>4.49</v>
      </c>
      <c r="AB173" s="99">
        <v>2.7675000000000001</v>
      </c>
      <c r="AC173" s="99">
        <v>3.9024999999999999</v>
      </c>
      <c r="AD173" s="99">
        <v>2.415</v>
      </c>
      <c r="AE173" s="92">
        <v>4604.1549999999997</v>
      </c>
      <c r="AF173" s="92">
        <v>2356896.5</v>
      </c>
      <c r="AG173" s="100">
        <v>3.4141041666666729</v>
      </c>
      <c r="AH173" s="92">
        <v>7853.8603125829704</v>
      </c>
      <c r="AI173" s="99" t="s">
        <v>869</v>
      </c>
      <c r="AJ173" s="99">
        <v>99.153496668749995</v>
      </c>
      <c r="AK173" s="99">
        <v>71.049738884844345</v>
      </c>
      <c r="AL173" s="99">
        <v>170.20323555359434</v>
      </c>
      <c r="AM173" s="99">
        <v>192.97380000000001</v>
      </c>
      <c r="AN173" s="99">
        <v>78.477499999999992</v>
      </c>
      <c r="AO173" s="101">
        <v>3.12025</v>
      </c>
      <c r="AP173" s="99">
        <v>108.7025</v>
      </c>
      <c r="AQ173" s="99">
        <v>108.16499999999999</v>
      </c>
      <c r="AR173" s="99">
        <v>126.44750000000001</v>
      </c>
      <c r="AS173" s="99">
        <v>12.855</v>
      </c>
      <c r="AT173" s="99">
        <v>438.46249999999998</v>
      </c>
      <c r="AU173" s="99">
        <v>5.9799999999999995</v>
      </c>
      <c r="AV173" s="99">
        <v>12.504999999999999</v>
      </c>
      <c r="AW173" s="99">
        <v>4.1650000000000009</v>
      </c>
      <c r="AX173" s="99">
        <v>27.055</v>
      </c>
      <c r="AY173" s="99">
        <v>60.900000000000006</v>
      </c>
      <c r="AZ173" s="99">
        <v>3.9874999999999998</v>
      </c>
      <c r="BA173" s="99">
        <v>1.8199999999999998</v>
      </c>
      <c r="BB173" s="99">
        <v>15.2225</v>
      </c>
      <c r="BC173" s="99">
        <v>37.442500000000003</v>
      </c>
      <c r="BD173" s="99">
        <v>24.615000000000002</v>
      </c>
      <c r="BE173" s="99">
        <v>36.577500000000001</v>
      </c>
      <c r="BF173" s="99">
        <v>120.00999999999999</v>
      </c>
      <c r="BG173" s="99">
        <v>11.342291666666668</v>
      </c>
      <c r="BH173" s="99">
        <v>17.86</v>
      </c>
      <c r="BI173" s="99">
        <v>23.945</v>
      </c>
      <c r="BJ173" s="99">
        <v>3.7800000000000002</v>
      </c>
      <c r="BK173" s="99">
        <v>93.58</v>
      </c>
      <c r="BL173" s="99">
        <v>12.8</v>
      </c>
      <c r="BM173" s="99">
        <v>11.7675</v>
      </c>
    </row>
    <row r="174" spans="1:65" x14ac:dyDescent="0.2">
      <c r="A174" s="13">
        <v>3635614601</v>
      </c>
      <c r="B174" s="14" t="s">
        <v>497</v>
      </c>
      <c r="C174" s="14" t="s">
        <v>488</v>
      </c>
      <c r="D174" s="14" t="s">
        <v>504</v>
      </c>
      <c r="E174" s="99">
        <v>12.365</v>
      </c>
      <c r="F174" s="99">
        <v>5.07</v>
      </c>
      <c r="G174" s="99">
        <v>5.6099999999999994</v>
      </c>
      <c r="H174" s="99">
        <v>1.9525000000000001</v>
      </c>
      <c r="I174" s="99">
        <v>1.4825000000000002</v>
      </c>
      <c r="J174" s="99">
        <v>2.97</v>
      </c>
      <c r="K174" s="99">
        <v>2.2374999999999998</v>
      </c>
      <c r="L174" s="99">
        <v>2.46</v>
      </c>
      <c r="M174" s="99">
        <v>5.2174999999999994</v>
      </c>
      <c r="N174" s="99">
        <v>3.0375000000000005</v>
      </c>
      <c r="O174" s="99">
        <v>0.77</v>
      </c>
      <c r="P174" s="99">
        <v>1.8725000000000001</v>
      </c>
      <c r="Q174" s="99">
        <v>4.07</v>
      </c>
      <c r="R174" s="99">
        <v>3.8275000000000001</v>
      </c>
      <c r="S174" s="99">
        <v>4.9174999999999995</v>
      </c>
      <c r="T174" s="99">
        <v>3.74</v>
      </c>
      <c r="U174" s="99">
        <v>5.3450000000000006</v>
      </c>
      <c r="V174" s="99">
        <v>1.78</v>
      </c>
      <c r="W174" s="99">
        <v>2.7475000000000001</v>
      </c>
      <c r="X174" s="99">
        <v>2.87</v>
      </c>
      <c r="Y174" s="99">
        <v>25.315000000000001</v>
      </c>
      <c r="Z174" s="99">
        <v>6.8250000000000002</v>
      </c>
      <c r="AA174" s="99">
        <v>3.9224999999999999</v>
      </c>
      <c r="AB174" s="99">
        <v>2.3574999999999999</v>
      </c>
      <c r="AC174" s="99">
        <v>3.73</v>
      </c>
      <c r="AD174" s="99">
        <v>2.1775000000000002</v>
      </c>
      <c r="AE174" s="92">
        <v>2891.0675000000001</v>
      </c>
      <c r="AF174" s="92">
        <v>862483</v>
      </c>
      <c r="AG174" s="100">
        <v>3.3763541666666614</v>
      </c>
      <c r="AH174" s="92">
        <v>2862.4565085487911</v>
      </c>
      <c r="AI174" s="99" t="s">
        <v>869</v>
      </c>
      <c r="AJ174" s="99">
        <v>100.9714063012034</v>
      </c>
      <c r="AK174" s="99">
        <v>71.159738884844344</v>
      </c>
      <c r="AL174" s="99">
        <v>172.13114518604775</v>
      </c>
      <c r="AM174" s="99">
        <v>192.97380000000001</v>
      </c>
      <c r="AN174" s="99">
        <v>60.327500000000001</v>
      </c>
      <c r="AO174" s="101">
        <v>2.9649999999999999</v>
      </c>
      <c r="AP174" s="99">
        <v>94.99</v>
      </c>
      <c r="AQ174" s="99">
        <v>124.6925</v>
      </c>
      <c r="AR174" s="99">
        <v>108.63250000000001</v>
      </c>
      <c r="AS174" s="99">
        <v>12.895</v>
      </c>
      <c r="AT174" s="99">
        <v>474.66250000000002</v>
      </c>
      <c r="AU174" s="99">
        <v>6.0674999999999999</v>
      </c>
      <c r="AV174" s="99">
        <v>12.297499999999999</v>
      </c>
      <c r="AW174" s="99">
        <v>4.1475</v>
      </c>
      <c r="AX174" s="99">
        <v>24.97</v>
      </c>
      <c r="AY174" s="99">
        <v>51.185000000000002</v>
      </c>
      <c r="AZ174" s="99">
        <v>3.3475000000000001</v>
      </c>
      <c r="BA174" s="99">
        <v>1.76</v>
      </c>
      <c r="BB174" s="99">
        <v>13.1075</v>
      </c>
      <c r="BC174" s="99">
        <v>39.157499999999999</v>
      </c>
      <c r="BD174" s="99">
        <v>26.114999999999998</v>
      </c>
      <c r="BE174" s="99">
        <v>35.215000000000003</v>
      </c>
      <c r="BF174" s="99">
        <v>90.39</v>
      </c>
      <c r="BG174" s="99">
        <v>9.1756250000000001</v>
      </c>
      <c r="BH174" s="99">
        <v>14.837500000000002</v>
      </c>
      <c r="BI174" s="99">
        <v>23.58</v>
      </c>
      <c r="BJ174" s="99">
        <v>3.73</v>
      </c>
      <c r="BK174" s="99">
        <v>68.942499999999995</v>
      </c>
      <c r="BL174" s="99">
        <v>12.115</v>
      </c>
      <c r="BM174" s="99">
        <v>9.9024999999999999</v>
      </c>
    </row>
    <row r="175" spans="1:65" x14ac:dyDescent="0.2">
      <c r="A175" s="13">
        <v>3640380750</v>
      </c>
      <c r="B175" s="14" t="s">
        <v>497</v>
      </c>
      <c r="C175" s="14" t="s">
        <v>505</v>
      </c>
      <c r="D175" s="14" t="s">
        <v>506</v>
      </c>
      <c r="E175" s="99">
        <v>14.214812941942329</v>
      </c>
      <c r="F175" s="99">
        <v>4.7103040533362304</v>
      </c>
      <c r="G175" s="99">
        <v>4.7414456059269989</v>
      </c>
      <c r="H175" s="99">
        <v>1.1657426170914738</v>
      </c>
      <c r="I175" s="99">
        <v>1.1616522249241616</v>
      </c>
      <c r="J175" s="99">
        <v>2.4273644707313817</v>
      </c>
      <c r="K175" s="99">
        <v>1.3780350119079428</v>
      </c>
      <c r="L175" s="99">
        <v>1.1975966952022103</v>
      </c>
      <c r="M175" s="99">
        <v>4.1021716769100802</v>
      </c>
      <c r="N175" s="99">
        <v>2.9068895107606498</v>
      </c>
      <c r="O175" s="99">
        <v>0.49082177168417451</v>
      </c>
      <c r="P175" s="99">
        <v>1.6952894868972117</v>
      </c>
      <c r="Q175" s="99">
        <v>3.9291251045517668</v>
      </c>
      <c r="R175" s="99">
        <v>3.286728870690641</v>
      </c>
      <c r="S175" s="99">
        <v>4.5219601395369082</v>
      </c>
      <c r="T175" s="99">
        <v>2.2872548759266644</v>
      </c>
      <c r="U175" s="99">
        <v>3.6538939855332178</v>
      </c>
      <c r="V175" s="99">
        <v>1.6612871221716359</v>
      </c>
      <c r="W175" s="99">
        <v>2.0631655416409984</v>
      </c>
      <c r="X175" s="99">
        <v>1.7262194390000334</v>
      </c>
      <c r="Y175" s="99">
        <v>14.546136875133236</v>
      </c>
      <c r="Z175" s="99">
        <v>6.2245781781305443</v>
      </c>
      <c r="AA175" s="99">
        <v>3.0744075395376025</v>
      </c>
      <c r="AB175" s="99">
        <v>1.0056929770688585</v>
      </c>
      <c r="AC175" s="99">
        <v>3.0542596501805681</v>
      </c>
      <c r="AD175" s="99">
        <v>2.0149571976586271</v>
      </c>
      <c r="AE175" s="92">
        <v>1479.6846524200321</v>
      </c>
      <c r="AF175" s="92">
        <v>367746.31636328762</v>
      </c>
      <c r="AG175" s="100">
        <v>3.2848650881198482</v>
      </c>
      <c r="AH175" s="92">
        <v>1204.8415827230156</v>
      </c>
      <c r="AI175" s="99" t="s">
        <v>869</v>
      </c>
      <c r="AJ175" s="99">
        <v>85.114227595184161</v>
      </c>
      <c r="AK175" s="99">
        <v>67.94612512281148</v>
      </c>
      <c r="AL175" s="99">
        <v>153.06035271799564</v>
      </c>
      <c r="AM175" s="99">
        <v>191.47727278627676</v>
      </c>
      <c r="AN175" s="99">
        <v>60.164267501507638</v>
      </c>
      <c r="AO175" s="101">
        <v>2.8376342486326269</v>
      </c>
      <c r="AP175" s="99">
        <v>134.0758871476113</v>
      </c>
      <c r="AQ175" s="99">
        <v>104.87841489844701</v>
      </c>
      <c r="AR175" s="99">
        <v>106.02664454724876</v>
      </c>
      <c r="AS175" s="99">
        <v>9.0628098936788035</v>
      </c>
      <c r="AT175" s="99">
        <v>491.69520868672259</v>
      </c>
      <c r="AU175" s="99">
        <v>5.4649321523580623</v>
      </c>
      <c r="AV175" s="99">
        <v>12.318006863203415</v>
      </c>
      <c r="AW175" s="99">
        <v>4.1874402347923212</v>
      </c>
      <c r="AX175" s="99">
        <v>21.80529067452624</v>
      </c>
      <c r="AY175" s="99">
        <v>42.452963133732482</v>
      </c>
      <c r="AZ175" s="99">
        <v>1.9113415828335856</v>
      </c>
      <c r="BA175" s="99">
        <v>1.0295280943355904</v>
      </c>
      <c r="BB175" s="99">
        <v>15.995503146115439</v>
      </c>
      <c r="BC175" s="99">
        <v>31.133397866977173</v>
      </c>
      <c r="BD175" s="99">
        <v>27.318826908821656</v>
      </c>
      <c r="BE175" s="99">
        <v>32.633456148970453</v>
      </c>
      <c r="BF175" s="99">
        <v>79.75902463227996</v>
      </c>
      <c r="BG175" s="99">
        <v>10.104593215883675</v>
      </c>
      <c r="BH175" s="99">
        <v>11.476165790236731</v>
      </c>
      <c r="BI175" s="99">
        <v>15.870282935194925</v>
      </c>
      <c r="BJ175" s="99">
        <v>2.5096182483291471</v>
      </c>
      <c r="BK175" s="99">
        <v>56.39106328281872</v>
      </c>
      <c r="BL175" s="99">
        <v>9.8678199823611479</v>
      </c>
      <c r="BM175" s="99">
        <v>11.074182761252555</v>
      </c>
    </row>
    <row r="176" spans="1:65" x14ac:dyDescent="0.2">
      <c r="A176" s="13">
        <v>3711700100</v>
      </c>
      <c r="B176" s="14" t="s">
        <v>507</v>
      </c>
      <c r="C176" s="14" t="s">
        <v>508</v>
      </c>
      <c r="D176" s="14" t="s">
        <v>509</v>
      </c>
      <c r="E176" s="99">
        <v>13.5075</v>
      </c>
      <c r="F176" s="99">
        <v>4.8825000000000003</v>
      </c>
      <c r="G176" s="99">
        <v>4.3174999999999999</v>
      </c>
      <c r="H176" s="99">
        <v>1.2675000000000001</v>
      </c>
      <c r="I176" s="99">
        <v>1.0125</v>
      </c>
      <c r="J176" s="99">
        <v>1.9849999999999999</v>
      </c>
      <c r="K176" s="99">
        <v>1.2974999999999999</v>
      </c>
      <c r="L176" s="99">
        <v>1.0575000000000001</v>
      </c>
      <c r="M176" s="99">
        <v>4.1475</v>
      </c>
      <c r="N176" s="99">
        <v>4.1449999999999996</v>
      </c>
      <c r="O176" s="99">
        <v>0.40499999999999997</v>
      </c>
      <c r="P176" s="99">
        <v>1.6825000000000001</v>
      </c>
      <c r="Q176" s="99">
        <v>3.4474999999999998</v>
      </c>
      <c r="R176" s="99">
        <v>3.5575000000000001</v>
      </c>
      <c r="S176" s="99">
        <v>4</v>
      </c>
      <c r="T176" s="99">
        <v>2.2725</v>
      </c>
      <c r="U176" s="99">
        <v>4.4675000000000002</v>
      </c>
      <c r="V176" s="99">
        <v>1.3475000000000001</v>
      </c>
      <c r="W176" s="99">
        <v>1.8125</v>
      </c>
      <c r="X176" s="99">
        <v>1.7449999999999997</v>
      </c>
      <c r="Y176" s="99">
        <v>16.002500000000001</v>
      </c>
      <c r="Z176" s="99">
        <v>5.2225000000000001</v>
      </c>
      <c r="AA176" s="99">
        <v>2.7800000000000002</v>
      </c>
      <c r="AB176" s="99">
        <v>1.66</v>
      </c>
      <c r="AC176" s="99">
        <v>3.0775000000000006</v>
      </c>
      <c r="AD176" s="99">
        <v>2.0099999999999998</v>
      </c>
      <c r="AE176" s="92">
        <v>1306.845</v>
      </c>
      <c r="AF176" s="92">
        <v>459417.5</v>
      </c>
      <c r="AG176" s="100">
        <v>3.1820833333334364</v>
      </c>
      <c r="AH176" s="92">
        <v>1486.4635171886928</v>
      </c>
      <c r="AI176" s="99" t="s">
        <v>869</v>
      </c>
      <c r="AJ176" s="99">
        <v>131.00394572499999</v>
      </c>
      <c r="AK176" s="99">
        <v>61.995649823976791</v>
      </c>
      <c r="AL176" s="99">
        <v>192.9995955489768</v>
      </c>
      <c r="AM176" s="99">
        <v>183.37139999999999</v>
      </c>
      <c r="AN176" s="99">
        <v>50.819999999999993</v>
      </c>
      <c r="AO176" s="101">
        <v>2.7315</v>
      </c>
      <c r="AP176" s="99">
        <v>125.4175</v>
      </c>
      <c r="AQ176" s="99">
        <v>124.88249999999999</v>
      </c>
      <c r="AR176" s="99">
        <v>121.75</v>
      </c>
      <c r="AS176" s="99">
        <v>10.0425</v>
      </c>
      <c r="AT176" s="99">
        <v>521.40499999999997</v>
      </c>
      <c r="AU176" s="99">
        <v>4.5274999999999999</v>
      </c>
      <c r="AV176" s="99">
        <v>10.6525</v>
      </c>
      <c r="AW176" s="99">
        <v>4.1900000000000004</v>
      </c>
      <c r="AX176" s="99">
        <v>23.4175</v>
      </c>
      <c r="AY176" s="99">
        <v>45.832499999999996</v>
      </c>
      <c r="AZ176" s="99">
        <v>2.5724999999999998</v>
      </c>
      <c r="BA176" s="99">
        <v>1.125</v>
      </c>
      <c r="BB176" s="99">
        <v>15.782499999999999</v>
      </c>
      <c r="BC176" s="99">
        <v>26.9925</v>
      </c>
      <c r="BD176" s="99">
        <v>26.004999999999999</v>
      </c>
      <c r="BE176" s="99">
        <v>22.0625</v>
      </c>
      <c r="BF176" s="99">
        <v>92.082499999999996</v>
      </c>
      <c r="BG176" s="99">
        <v>6.6237500000000002</v>
      </c>
      <c r="BH176" s="99">
        <v>12.8825</v>
      </c>
      <c r="BI176" s="99">
        <v>15.3325</v>
      </c>
      <c r="BJ176" s="99">
        <v>2.4699999999999998</v>
      </c>
      <c r="BK176" s="99">
        <v>60.715000000000003</v>
      </c>
      <c r="BL176" s="99">
        <v>10.297499999999999</v>
      </c>
      <c r="BM176" s="99">
        <v>9.3874999999999993</v>
      </c>
    </row>
    <row r="177" spans="1:65" x14ac:dyDescent="0.2">
      <c r="A177" s="13">
        <v>3715500250</v>
      </c>
      <c r="B177" s="14" t="s">
        <v>507</v>
      </c>
      <c r="C177" s="14" t="s">
        <v>848</v>
      </c>
      <c r="D177" s="14" t="s">
        <v>849</v>
      </c>
      <c r="E177" s="99">
        <v>12.220115796377414</v>
      </c>
      <c r="F177" s="99">
        <v>5.1092625922457549</v>
      </c>
      <c r="G177" s="99">
        <v>4.4482320329712479</v>
      </c>
      <c r="H177" s="99">
        <v>1.5035759618936602</v>
      </c>
      <c r="I177" s="99">
        <v>1.0307665555510361</v>
      </c>
      <c r="J177" s="99">
        <v>1.9420021225328186</v>
      </c>
      <c r="K177" s="99">
        <v>1.652282079061119</v>
      </c>
      <c r="L177" s="99">
        <v>1.152355193014321</v>
      </c>
      <c r="M177" s="99">
        <v>4.1434479987357093</v>
      </c>
      <c r="N177" s="99">
        <v>2.9542898110428903</v>
      </c>
      <c r="O177" s="99">
        <v>0.56693506589936626</v>
      </c>
      <c r="P177" s="99">
        <v>1.3801792275970404</v>
      </c>
      <c r="Q177" s="99">
        <v>3.7762866746728978</v>
      </c>
      <c r="R177" s="99">
        <v>3.5149316128398143</v>
      </c>
      <c r="S177" s="99">
        <v>3.8060916176314414</v>
      </c>
      <c r="T177" s="99">
        <v>2.325062018276542</v>
      </c>
      <c r="U177" s="99">
        <v>4.4966228341820447</v>
      </c>
      <c r="V177" s="99">
        <v>1.3482613458296797</v>
      </c>
      <c r="W177" s="99">
        <v>2.0231034631221139</v>
      </c>
      <c r="X177" s="99">
        <v>1.8747290079567946</v>
      </c>
      <c r="Y177" s="99">
        <v>15.271936903088289</v>
      </c>
      <c r="Z177" s="99">
        <v>3.8806736624842673</v>
      </c>
      <c r="AA177" s="99">
        <v>2.9183061104850387</v>
      </c>
      <c r="AB177" s="99">
        <v>1.0273551235323501</v>
      </c>
      <c r="AC177" s="99">
        <v>3.0979319572058213</v>
      </c>
      <c r="AD177" s="99">
        <v>1.7537349062061811</v>
      </c>
      <c r="AE177" s="92">
        <v>1068.0450367774761</v>
      </c>
      <c r="AF177" s="92">
        <v>317696.32245401246</v>
      </c>
      <c r="AG177" s="100">
        <v>2.9204084195671136</v>
      </c>
      <c r="AH177" s="92">
        <v>996.21091187152729</v>
      </c>
      <c r="AI177" s="99">
        <v>159.21337617155416</v>
      </c>
      <c r="AJ177" s="99" t="s">
        <v>869</v>
      </c>
      <c r="AK177" s="99" t="s">
        <v>869</v>
      </c>
      <c r="AL177" s="99">
        <v>159.21337617155416</v>
      </c>
      <c r="AM177" s="99">
        <v>183.06702880652168</v>
      </c>
      <c r="AN177" s="99">
        <v>44.216334089677758</v>
      </c>
      <c r="AO177" s="101">
        <v>2.753820415875726</v>
      </c>
      <c r="AP177" s="99">
        <v>101.52246914508933</v>
      </c>
      <c r="AQ177" s="99">
        <v>179.23277566627024</v>
      </c>
      <c r="AR177" s="99">
        <v>100.64699106863857</v>
      </c>
      <c r="AS177" s="99">
        <v>10.719019066098857</v>
      </c>
      <c r="AT177" s="99">
        <v>448.29207063711584</v>
      </c>
      <c r="AU177" s="99">
        <v>4.4381975906185875</v>
      </c>
      <c r="AV177" s="99">
        <v>8.6627673921342616</v>
      </c>
      <c r="AW177" s="99">
        <v>3.9384861511383509</v>
      </c>
      <c r="AX177" s="99">
        <v>19.845574752135427</v>
      </c>
      <c r="AY177" s="99">
        <v>44.539115780502897</v>
      </c>
      <c r="AZ177" s="99">
        <v>2.2623452639862611</v>
      </c>
      <c r="BA177" s="99">
        <v>1.2766757577209313</v>
      </c>
      <c r="BB177" s="99">
        <v>15.880426281869557</v>
      </c>
      <c r="BC177" s="99">
        <v>38.234492016586344</v>
      </c>
      <c r="BD177" s="99">
        <v>25.571489513535504</v>
      </c>
      <c r="BE177" s="99">
        <v>30.408511103560517</v>
      </c>
      <c r="BF177" s="99">
        <v>68.138090663458414</v>
      </c>
      <c r="BG177" s="99">
        <v>13.367647420320111</v>
      </c>
      <c r="BH177" s="99">
        <v>10.199640764858449</v>
      </c>
      <c r="BI177" s="99">
        <v>16.684464718457733</v>
      </c>
      <c r="BJ177" s="99">
        <v>2.2675545975433673</v>
      </c>
      <c r="BK177" s="99">
        <v>47.16086821065619</v>
      </c>
      <c r="BL177" s="99">
        <v>10.465151994289068</v>
      </c>
      <c r="BM177" s="99">
        <v>9.6501131719319879</v>
      </c>
    </row>
    <row r="178" spans="1:65" x14ac:dyDescent="0.2">
      <c r="A178" s="13">
        <v>3716740350</v>
      </c>
      <c r="B178" s="14" t="s">
        <v>507</v>
      </c>
      <c r="C178" s="14" t="s">
        <v>510</v>
      </c>
      <c r="D178" s="14" t="s">
        <v>511</v>
      </c>
      <c r="E178" s="99">
        <v>12.67676762471992</v>
      </c>
      <c r="F178" s="99">
        <v>3.9457793273810937</v>
      </c>
      <c r="G178" s="99">
        <v>4.1254043100373892</v>
      </c>
      <c r="H178" s="99">
        <v>1.2498739059805204</v>
      </c>
      <c r="I178" s="99">
        <v>1.0709265968637351</v>
      </c>
      <c r="J178" s="99">
        <v>1.8613505672497772</v>
      </c>
      <c r="K178" s="99">
        <v>1.4552300581093802</v>
      </c>
      <c r="L178" s="99">
        <v>1.0970611980310234</v>
      </c>
      <c r="M178" s="99">
        <v>4.055057550254924</v>
      </c>
      <c r="N178" s="99">
        <v>3.4856069153543157</v>
      </c>
      <c r="O178" s="99">
        <v>0.52093535846726091</v>
      </c>
      <c r="P178" s="99">
        <v>1.4163560596559992</v>
      </c>
      <c r="Q178" s="99">
        <v>3.5996525939109896</v>
      </c>
      <c r="R178" s="99">
        <v>3.7877338365664848</v>
      </c>
      <c r="S178" s="99">
        <v>4.4867110004240187</v>
      </c>
      <c r="T178" s="99">
        <v>2.1137569246036079</v>
      </c>
      <c r="U178" s="99">
        <v>3.7245000110204027</v>
      </c>
      <c r="V178" s="99">
        <v>1.2154231139962877</v>
      </c>
      <c r="W178" s="99">
        <v>1.9413709478313121</v>
      </c>
      <c r="X178" s="99">
        <v>1.9657411048594731</v>
      </c>
      <c r="Y178" s="99">
        <v>16.038494247057145</v>
      </c>
      <c r="Z178" s="99">
        <v>4.3412928338202228</v>
      </c>
      <c r="AA178" s="99">
        <v>2.7640524944490226</v>
      </c>
      <c r="AB178" s="99">
        <v>1.0364884785800048</v>
      </c>
      <c r="AC178" s="99">
        <v>3.1941869300028394</v>
      </c>
      <c r="AD178" s="99">
        <v>1.8718519841489119</v>
      </c>
      <c r="AE178" s="92">
        <v>1358.4040724707415</v>
      </c>
      <c r="AF178" s="92">
        <v>303868.72421775351</v>
      </c>
      <c r="AG178" s="100">
        <v>3.1404562069651232</v>
      </c>
      <c r="AH178" s="92">
        <v>981.66443404706888</v>
      </c>
      <c r="AI178" s="99">
        <v>153.40933950752395</v>
      </c>
      <c r="AJ178" s="99" t="s">
        <v>869</v>
      </c>
      <c r="AK178" s="99" t="s">
        <v>869</v>
      </c>
      <c r="AL178" s="99">
        <v>153.40933950752395</v>
      </c>
      <c r="AM178" s="99">
        <v>183.58345049768729</v>
      </c>
      <c r="AN178" s="99">
        <v>47.106552148675412</v>
      </c>
      <c r="AO178" s="101">
        <v>2.71650137080508</v>
      </c>
      <c r="AP178" s="99">
        <v>113.79170132937864</v>
      </c>
      <c r="AQ178" s="99">
        <v>130.7475794179432</v>
      </c>
      <c r="AR178" s="99">
        <v>129.63461733985594</v>
      </c>
      <c r="AS178" s="99">
        <v>6.6548244214340402</v>
      </c>
      <c r="AT178" s="99">
        <v>483.78583036824864</v>
      </c>
      <c r="AU178" s="99">
        <v>4.081971259298113</v>
      </c>
      <c r="AV178" s="99">
        <v>10.460985577194435</v>
      </c>
      <c r="AW178" s="99">
        <v>4.2799377270420971</v>
      </c>
      <c r="AX178" s="99">
        <v>19.625045166291997</v>
      </c>
      <c r="AY178" s="99">
        <v>33.512330157559816</v>
      </c>
      <c r="AZ178" s="99">
        <v>2.9242029042009028</v>
      </c>
      <c r="BA178" s="99">
        <v>1.2157919503404087</v>
      </c>
      <c r="BB178" s="99">
        <v>12.246075342087492</v>
      </c>
      <c r="BC178" s="99">
        <v>48.395589220573868</v>
      </c>
      <c r="BD178" s="99">
        <v>29.39484732766476</v>
      </c>
      <c r="BE178" s="99">
        <v>36.835843696230846</v>
      </c>
      <c r="BF178" s="99">
        <v>73.573124076842518</v>
      </c>
      <c r="BG178" s="99">
        <v>13.850649930247634</v>
      </c>
      <c r="BH178" s="99">
        <v>12.204530605222946</v>
      </c>
      <c r="BI178" s="99">
        <v>21.312833430656251</v>
      </c>
      <c r="BJ178" s="99">
        <v>3.2192133435491987</v>
      </c>
      <c r="BK178" s="99">
        <v>72.875011661121363</v>
      </c>
      <c r="BL178" s="99">
        <v>9.9040394415445974</v>
      </c>
      <c r="BM178" s="99">
        <v>9.7061389284408239</v>
      </c>
    </row>
    <row r="179" spans="1:65" x14ac:dyDescent="0.2">
      <c r="A179" s="13">
        <v>3716740755</v>
      </c>
      <c r="B179" s="14" t="s">
        <v>507</v>
      </c>
      <c r="C179" s="14" t="s">
        <v>510</v>
      </c>
      <c r="D179" s="14" t="s">
        <v>512</v>
      </c>
      <c r="E179" s="99">
        <v>12.952500000000001</v>
      </c>
      <c r="F179" s="99">
        <v>4.1950000000000003</v>
      </c>
      <c r="G179" s="99">
        <v>4.5299999999999994</v>
      </c>
      <c r="H179" s="99">
        <v>1.085</v>
      </c>
      <c r="I179" s="99">
        <v>1.1125</v>
      </c>
      <c r="J179" s="99">
        <v>1.7699999999999998</v>
      </c>
      <c r="K179" s="99">
        <v>1.4750000000000001</v>
      </c>
      <c r="L179" s="99">
        <v>1.1199999999999999</v>
      </c>
      <c r="M179" s="99">
        <v>4.1125000000000007</v>
      </c>
      <c r="N179" s="99">
        <v>3.3349999999999995</v>
      </c>
      <c r="O179" s="99">
        <v>0.46499999999999997</v>
      </c>
      <c r="P179" s="99">
        <v>1.3150000000000002</v>
      </c>
      <c r="Q179" s="99">
        <v>3.5949999999999998</v>
      </c>
      <c r="R179" s="99">
        <v>4.0175000000000001</v>
      </c>
      <c r="S179" s="99">
        <v>4.2774999999999999</v>
      </c>
      <c r="T179" s="99">
        <v>2.6124999999999998</v>
      </c>
      <c r="U179" s="99">
        <v>4.0425000000000004</v>
      </c>
      <c r="V179" s="99">
        <v>1.4024999999999999</v>
      </c>
      <c r="W179" s="99">
        <v>1.9224999999999999</v>
      </c>
      <c r="X179" s="99">
        <v>1.8025</v>
      </c>
      <c r="Y179" s="99">
        <v>16.112500000000001</v>
      </c>
      <c r="Z179" s="99">
        <v>4.1025</v>
      </c>
      <c r="AA179" s="99">
        <v>3.1924999999999999</v>
      </c>
      <c r="AB179" s="99">
        <v>1.0825</v>
      </c>
      <c r="AC179" s="99">
        <v>3.5324999999999998</v>
      </c>
      <c r="AD179" s="99">
        <v>2.0324999999999998</v>
      </c>
      <c r="AE179" s="92">
        <v>1038.2825</v>
      </c>
      <c r="AF179" s="92">
        <v>307880</v>
      </c>
      <c r="AG179" s="100">
        <v>3.1625000000002377</v>
      </c>
      <c r="AH179" s="92">
        <v>994.23003782466969</v>
      </c>
      <c r="AI179" s="99" t="s">
        <v>869</v>
      </c>
      <c r="AJ179" s="99">
        <v>100.38638893125001</v>
      </c>
      <c r="AK179" s="99">
        <v>70.666564804721403</v>
      </c>
      <c r="AL179" s="99">
        <v>171.05295373597141</v>
      </c>
      <c r="AM179" s="99">
        <v>173.08139999999997</v>
      </c>
      <c r="AN179" s="99">
        <v>41.585000000000001</v>
      </c>
      <c r="AO179" s="101">
        <v>2.83575</v>
      </c>
      <c r="AP179" s="99">
        <v>101.7325</v>
      </c>
      <c r="AQ179" s="99">
        <v>116.375</v>
      </c>
      <c r="AR179" s="99">
        <v>108.8125</v>
      </c>
      <c r="AS179" s="99">
        <v>9.8475000000000001</v>
      </c>
      <c r="AT179" s="99">
        <v>425.70250000000004</v>
      </c>
      <c r="AU179" s="99">
        <v>4.4024999999999999</v>
      </c>
      <c r="AV179" s="99">
        <v>11.99</v>
      </c>
      <c r="AW179" s="99">
        <v>4.0650000000000004</v>
      </c>
      <c r="AX179" s="99">
        <v>18.6325</v>
      </c>
      <c r="AY179" s="99">
        <v>28.75</v>
      </c>
      <c r="AZ179" s="99">
        <v>2.6875</v>
      </c>
      <c r="BA179" s="99">
        <v>1.3925000000000001</v>
      </c>
      <c r="BB179" s="99">
        <v>12.712499999999999</v>
      </c>
      <c r="BC179" s="99">
        <v>20.862499999999997</v>
      </c>
      <c r="BD179" s="99">
        <v>22.787499999999998</v>
      </c>
      <c r="BE179" s="99">
        <v>31.925000000000001</v>
      </c>
      <c r="BF179" s="99">
        <v>75.9375</v>
      </c>
      <c r="BG179" s="99">
        <v>11.010833333333332</v>
      </c>
      <c r="BH179" s="99">
        <v>10.164999999999999</v>
      </c>
      <c r="BI179" s="99">
        <v>10</v>
      </c>
      <c r="BJ179" s="99">
        <v>3.5549999999999997</v>
      </c>
      <c r="BK179" s="99">
        <v>70.125</v>
      </c>
      <c r="BL179" s="99">
        <v>11.695</v>
      </c>
      <c r="BM179" s="99">
        <v>11.027500000000002</v>
      </c>
    </row>
    <row r="180" spans="1:65" x14ac:dyDescent="0.2">
      <c r="A180" s="13">
        <v>3720500300</v>
      </c>
      <c r="B180" s="14" t="s">
        <v>507</v>
      </c>
      <c r="C180" s="14" t="s">
        <v>513</v>
      </c>
      <c r="D180" s="14" t="s">
        <v>514</v>
      </c>
      <c r="E180" s="99">
        <v>12.495101100546822</v>
      </c>
      <c r="F180" s="99">
        <v>5.3977739164869512</v>
      </c>
      <c r="G180" s="99">
        <v>4.7704877056424824</v>
      </c>
      <c r="H180" s="99">
        <v>1.5841768383320196</v>
      </c>
      <c r="I180" s="99">
        <v>1.0804840296768743</v>
      </c>
      <c r="J180" s="99">
        <v>1.9987132937059853</v>
      </c>
      <c r="K180" s="99">
        <v>1.5427595709248603</v>
      </c>
      <c r="L180" s="99">
        <v>1.0680268631814132</v>
      </c>
      <c r="M180" s="99">
        <v>4.0174399345754956</v>
      </c>
      <c r="N180" s="99">
        <v>3.4481586857845943</v>
      </c>
      <c r="O180" s="99">
        <v>0.59112440322578108</v>
      </c>
      <c r="P180" s="99">
        <v>1.6484683836069141</v>
      </c>
      <c r="Q180" s="99">
        <v>3.1930992289581392</v>
      </c>
      <c r="R180" s="99">
        <v>3.9110540903225384</v>
      </c>
      <c r="S180" s="99">
        <v>3.9031796876572802</v>
      </c>
      <c r="T180" s="99">
        <v>2.861715110113682</v>
      </c>
      <c r="U180" s="99">
        <v>3.59895067935234</v>
      </c>
      <c r="V180" s="99">
        <v>1.3985040518909313</v>
      </c>
      <c r="W180" s="99">
        <v>1.7629610544656322</v>
      </c>
      <c r="X180" s="99">
        <v>1.5391136884621361</v>
      </c>
      <c r="Y180" s="99">
        <v>15.970906147189611</v>
      </c>
      <c r="Z180" s="99">
        <v>5.1201614684630155</v>
      </c>
      <c r="AA180" s="99">
        <v>2.8266261976815774</v>
      </c>
      <c r="AB180" s="99">
        <v>1.0220197937626938</v>
      </c>
      <c r="AC180" s="99">
        <v>3.2997754789626534</v>
      </c>
      <c r="AD180" s="99">
        <v>1.9438988744390808</v>
      </c>
      <c r="AE180" s="92">
        <v>1245.4220672877625</v>
      </c>
      <c r="AF180" s="92">
        <v>519576.79158407293</v>
      </c>
      <c r="AG180" s="100">
        <v>3.2290208270585019</v>
      </c>
      <c r="AH180" s="92">
        <v>1692.8673916411112</v>
      </c>
      <c r="AI180" s="99" t="s">
        <v>869</v>
      </c>
      <c r="AJ180" s="99">
        <v>85.824346664896169</v>
      </c>
      <c r="AK180" s="99">
        <v>58.892864716799807</v>
      </c>
      <c r="AL180" s="99">
        <v>144.71721138169596</v>
      </c>
      <c r="AM180" s="99">
        <v>177.83663033157967</v>
      </c>
      <c r="AN180" s="99">
        <v>47.965777007775792</v>
      </c>
      <c r="AO180" s="101">
        <v>2.6712963659975295</v>
      </c>
      <c r="AP180" s="99">
        <v>124.75362952263724</v>
      </c>
      <c r="AQ180" s="99">
        <v>147.81182574344692</v>
      </c>
      <c r="AR180" s="99">
        <v>117.26965598030543</v>
      </c>
      <c r="AS180" s="99">
        <v>9.5505547046868209</v>
      </c>
      <c r="AT180" s="99">
        <v>470.96863198915071</v>
      </c>
      <c r="AU180" s="99">
        <v>5.1404448408576897</v>
      </c>
      <c r="AV180" s="99">
        <v>9.9497242228771743</v>
      </c>
      <c r="AW180" s="99">
        <v>4.6691526120925246</v>
      </c>
      <c r="AX180" s="99">
        <v>17.735447689828263</v>
      </c>
      <c r="AY180" s="99">
        <v>49.237032229239475</v>
      </c>
      <c r="AZ180" s="99">
        <v>2.8226283255273108</v>
      </c>
      <c r="BA180" s="99">
        <v>1.0369389748887503</v>
      </c>
      <c r="BB180" s="99">
        <v>11.6929275375236</v>
      </c>
      <c r="BC180" s="99">
        <v>13.747261705426332</v>
      </c>
      <c r="BD180" s="99">
        <v>12.68402447993137</v>
      </c>
      <c r="BE180" s="99">
        <v>26.713680084922938</v>
      </c>
      <c r="BF180" s="99">
        <v>86.356322633372187</v>
      </c>
      <c r="BG180" s="99">
        <v>13.988081677342214</v>
      </c>
      <c r="BH180" s="99">
        <v>10.290180168450183</v>
      </c>
      <c r="BI180" s="99">
        <v>15.646988494675615</v>
      </c>
      <c r="BJ180" s="99">
        <v>3.9043778616703406</v>
      </c>
      <c r="BK180" s="99">
        <v>32.319620772003489</v>
      </c>
      <c r="BL180" s="99">
        <v>9.8299944633223646</v>
      </c>
      <c r="BM180" s="99">
        <v>7.2289910898420935</v>
      </c>
    </row>
    <row r="181" spans="1:65" x14ac:dyDescent="0.2">
      <c r="A181" s="13">
        <v>3728620400</v>
      </c>
      <c r="B181" s="14" t="s">
        <v>507</v>
      </c>
      <c r="C181" s="14" t="s">
        <v>515</v>
      </c>
      <c r="D181" s="14" t="s">
        <v>516</v>
      </c>
      <c r="E181" s="99">
        <v>11.150419944876475</v>
      </c>
      <c r="F181" s="99">
        <v>5.251628120426159</v>
      </c>
      <c r="G181" s="99">
        <v>4.6897932833500491</v>
      </c>
      <c r="H181" s="99">
        <v>1.2173814353901455</v>
      </c>
      <c r="I181" s="99">
        <v>0.94630217727073751</v>
      </c>
      <c r="J181" s="99">
        <v>2.8403680581353821</v>
      </c>
      <c r="K181" s="99">
        <v>2.6868229439616225</v>
      </c>
      <c r="L181" s="99">
        <v>1.0577178172714623</v>
      </c>
      <c r="M181" s="99">
        <v>3.8577863720256862</v>
      </c>
      <c r="N181" s="99">
        <v>4.7945687767497658</v>
      </c>
      <c r="O181" s="99">
        <v>0.57332177168417453</v>
      </c>
      <c r="P181" s="99">
        <v>1.3020839266173576</v>
      </c>
      <c r="Q181" s="99">
        <v>3.1847925396278822</v>
      </c>
      <c r="R181" s="99">
        <v>3.6398462186682274</v>
      </c>
      <c r="S181" s="99">
        <v>4.6820773832040192</v>
      </c>
      <c r="T181" s="99">
        <v>3.0913288108588333</v>
      </c>
      <c r="U181" s="99">
        <v>4.5344239984141765</v>
      </c>
      <c r="V181" s="99">
        <v>1.4436216478964843</v>
      </c>
      <c r="W181" s="99">
        <v>1.9075284993035306</v>
      </c>
      <c r="X181" s="99">
        <v>1.6763338215976629</v>
      </c>
      <c r="Y181" s="99">
        <v>14.997410276512241</v>
      </c>
      <c r="Z181" s="99">
        <v>5.785725980628218</v>
      </c>
      <c r="AA181" s="99">
        <v>2.9314238312210095</v>
      </c>
      <c r="AB181" s="99">
        <v>1.2934776259223013</v>
      </c>
      <c r="AC181" s="99">
        <v>2.7497327156122049</v>
      </c>
      <c r="AD181" s="99">
        <v>1.8144509244042633</v>
      </c>
      <c r="AE181" s="92">
        <v>1171.9682370448968</v>
      </c>
      <c r="AF181" s="92">
        <v>398322.73158058961</v>
      </c>
      <c r="AG181" s="100">
        <v>3.1780859752351547</v>
      </c>
      <c r="AH181" s="92">
        <v>1291.5298858038789</v>
      </c>
      <c r="AI181" s="99">
        <v>199.03634443721867</v>
      </c>
      <c r="AJ181" s="99" t="s">
        <v>869</v>
      </c>
      <c r="AK181" s="99" t="s">
        <v>869</v>
      </c>
      <c r="AL181" s="99">
        <v>199.03634443721867</v>
      </c>
      <c r="AM181" s="99">
        <v>183.15615541875593</v>
      </c>
      <c r="AN181" s="99">
        <v>54.869563238508569</v>
      </c>
      <c r="AO181" s="101">
        <v>2.8580978895711762</v>
      </c>
      <c r="AP181" s="99">
        <v>102.8008753560789</v>
      </c>
      <c r="AQ181" s="99">
        <v>131.60104991447457</v>
      </c>
      <c r="AR181" s="99">
        <v>118.93601077959873</v>
      </c>
      <c r="AS181" s="99">
        <v>9.9201328905228632</v>
      </c>
      <c r="AT181" s="99">
        <v>454.21298070382289</v>
      </c>
      <c r="AU181" s="99">
        <v>4.4711278195988218</v>
      </c>
      <c r="AV181" s="99">
        <v>11.220090602070224</v>
      </c>
      <c r="AW181" s="99">
        <v>4.9012073608714504</v>
      </c>
      <c r="AX181" s="99">
        <v>15.567752224679797</v>
      </c>
      <c r="AY181" s="99">
        <v>43.891557499573665</v>
      </c>
      <c r="AZ181" s="99">
        <v>2.4681485929958442</v>
      </c>
      <c r="BA181" s="99">
        <v>0.90248408647429135</v>
      </c>
      <c r="BB181" s="99">
        <v>14.669621422916467</v>
      </c>
      <c r="BC181" s="99">
        <v>30.476008543724895</v>
      </c>
      <c r="BD181" s="99">
        <v>26.775378035641399</v>
      </c>
      <c r="BE181" s="99">
        <v>33.411726768819825</v>
      </c>
      <c r="BF181" s="99">
        <v>82.962341404809436</v>
      </c>
      <c r="BG181" s="99">
        <v>4.2803072826975024</v>
      </c>
      <c r="BH181" s="99">
        <v>11.725992468813617</v>
      </c>
      <c r="BI181" s="99">
        <v>19.267870006391661</v>
      </c>
      <c r="BJ181" s="99">
        <v>2.208380178068861</v>
      </c>
      <c r="BK181" s="99">
        <v>92.158952390413646</v>
      </c>
      <c r="BL181" s="99">
        <v>10.110933815453111</v>
      </c>
      <c r="BM181" s="99">
        <v>10.517102210936807</v>
      </c>
    </row>
    <row r="182" spans="1:65" x14ac:dyDescent="0.2">
      <c r="A182" s="13">
        <v>3739580740</v>
      </c>
      <c r="B182" s="14" t="s">
        <v>507</v>
      </c>
      <c r="C182" s="14" t="s">
        <v>517</v>
      </c>
      <c r="D182" s="14" t="s">
        <v>518</v>
      </c>
      <c r="E182" s="99">
        <v>11.61</v>
      </c>
      <c r="F182" s="99">
        <v>4.3849999999999998</v>
      </c>
      <c r="G182" s="99">
        <v>3.915</v>
      </c>
      <c r="H182" s="99">
        <v>0.99750000000000005</v>
      </c>
      <c r="I182" s="99">
        <v>0.99</v>
      </c>
      <c r="J182" s="99">
        <v>1.7974999999999999</v>
      </c>
      <c r="K182" s="99">
        <v>1.1950000000000001</v>
      </c>
      <c r="L182" s="99">
        <v>0.97749999999999992</v>
      </c>
      <c r="M182" s="99">
        <v>3.6700000000000004</v>
      </c>
      <c r="N182" s="99">
        <v>3.8975</v>
      </c>
      <c r="O182" s="99">
        <v>0.51500000000000001</v>
      </c>
      <c r="P182" s="99">
        <v>1.4249999999999998</v>
      </c>
      <c r="Q182" s="99">
        <v>3.18</v>
      </c>
      <c r="R182" s="99">
        <v>3.6475</v>
      </c>
      <c r="S182" s="99">
        <v>3.6574999999999998</v>
      </c>
      <c r="T182" s="99">
        <v>2.2375000000000003</v>
      </c>
      <c r="U182" s="99">
        <v>3.7524999999999999</v>
      </c>
      <c r="V182" s="99">
        <v>1.2124999999999999</v>
      </c>
      <c r="W182" s="99">
        <v>1.88</v>
      </c>
      <c r="X182" s="99">
        <v>1.5775000000000001</v>
      </c>
      <c r="Y182" s="99">
        <v>15.64</v>
      </c>
      <c r="Z182" s="99">
        <v>3.92</v>
      </c>
      <c r="AA182" s="99">
        <v>2.6224999999999996</v>
      </c>
      <c r="AB182" s="99">
        <v>1.0049999999999999</v>
      </c>
      <c r="AC182" s="99">
        <v>2.56</v>
      </c>
      <c r="AD182" s="99">
        <v>1.59</v>
      </c>
      <c r="AE182" s="92">
        <v>1417.8625</v>
      </c>
      <c r="AF182" s="92">
        <v>334579.5</v>
      </c>
      <c r="AG182" s="100">
        <v>3.1855000000000602</v>
      </c>
      <c r="AH182" s="92">
        <v>1085.7600889437206</v>
      </c>
      <c r="AI182" s="99" t="s">
        <v>869</v>
      </c>
      <c r="AJ182" s="99">
        <v>107.57521053912886</v>
      </c>
      <c r="AK182" s="99">
        <v>63.335649823976794</v>
      </c>
      <c r="AL182" s="99">
        <v>170.91086036310566</v>
      </c>
      <c r="AM182" s="99">
        <v>183.37139999999999</v>
      </c>
      <c r="AN182" s="99">
        <v>46.305</v>
      </c>
      <c r="AO182" s="101">
        <v>2.6935126126575537</v>
      </c>
      <c r="AP182" s="99">
        <v>102.0425</v>
      </c>
      <c r="AQ182" s="99">
        <v>119.89749999999999</v>
      </c>
      <c r="AR182" s="99">
        <v>95.335000000000008</v>
      </c>
      <c r="AS182" s="99">
        <v>9.5225000000000009</v>
      </c>
      <c r="AT182" s="99">
        <v>478.64249999999998</v>
      </c>
      <c r="AU182" s="99">
        <v>4.2174999999999994</v>
      </c>
      <c r="AV182" s="99">
        <v>10.765000000000001</v>
      </c>
      <c r="AW182" s="99">
        <v>4.3174999999999999</v>
      </c>
      <c r="AX182" s="99">
        <v>21.274442116465465</v>
      </c>
      <c r="AY182" s="99">
        <v>48.405000000000001</v>
      </c>
      <c r="AZ182" s="99">
        <v>1.84</v>
      </c>
      <c r="BA182" s="99">
        <v>0.97499999999999998</v>
      </c>
      <c r="BB182" s="99">
        <v>14.897499999999999</v>
      </c>
      <c r="BC182" s="99">
        <v>22.607499999999998</v>
      </c>
      <c r="BD182" s="99">
        <v>19.862515547573921</v>
      </c>
      <c r="BE182" s="99">
        <v>25.877500000000001</v>
      </c>
      <c r="BF182" s="99">
        <v>91.9375</v>
      </c>
      <c r="BG182" s="99">
        <v>10.520624999999999</v>
      </c>
      <c r="BH182" s="99">
        <v>10.734999999999999</v>
      </c>
      <c r="BI182" s="99">
        <v>17.482500000000002</v>
      </c>
      <c r="BJ182" s="99">
        <v>2.1724999999999999</v>
      </c>
      <c r="BK182" s="99">
        <v>39.565000000000005</v>
      </c>
      <c r="BL182" s="99">
        <v>10.175000000000001</v>
      </c>
      <c r="BM182" s="99">
        <v>10.112500000000001</v>
      </c>
    </row>
    <row r="183" spans="1:65" x14ac:dyDescent="0.2">
      <c r="A183" s="13">
        <v>3749180825</v>
      </c>
      <c r="B183" s="14" t="s">
        <v>507</v>
      </c>
      <c r="C183" s="14" t="s">
        <v>519</v>
      </c>
      <c r="D183" s="14" t="s">
        <v>520</v>
      </c>
      <c r="E183" s="99">
        <v>11.765000000000001</v>
      </c>
      <c r="F183" s="99">
        <v>4.2549999999999999</v>
      </c>
      <c r="G183" s="99">
        <v>4.3275000000000006</v>
      </c>
      <c r="H183" s="99">
        <v>1.105</v>
      </c>
      <c r="I183" s="99">
        <v>1.1400000000000001</v>
      </c>
      <c r="J183" s="99">
        <v>1.8250000000000002</v>
      </c>
      <c r="K183" s="99">
        <v>1.2174999999999998</v>
      </c>
      <c r="L183" s="99">
        <v>1.0699999999999998</v>
      </c>
      <c r="M183" s="99">
        <v>3.8975</v>
      </c>
      <c r="N183" s="99">
        <v>3.4424999999999999</v>
      </c>
      <c r="O183" s="99">
        <v>0.49249999999999999</v>
      </c>
      <c r="P183" s="99">
        <v>1.375</v>
      </c>
      <c r="Q183" s="99">
        <v>3.4550000000000001</v>
      </c>
      <c r="R183" s="99">
        <v>3.0425</v>
      </c>
      <c r="S183" s="99">
        <v>4.18</v>
      </c>
      <c r="T183" s="99">
        <v>1.8900000000000001</v>
      </c>
      <c r="U183" s="99">
        <v>3.3574999999999999</v>
      </c>
      <c r="V183" s="99">
        <v>1.26</v>
      </c>
      <c r="W183" s="99">
        <v>2.1775000000000002</v>
      </c>
      <c r="X183" s="99">
        <v>1.83</v>
      </c>
      <c r="Y183" s="99">
        <v>15.9275</v>
      </c>
      <c r="Z183" s="99">
        <v>4.4575000000000005</v>
      </c>
      <c r="AA183" s="99">
        <v>3.1950000000000003</v>
      </c>
      <c r="AB183" s="99">
        <v>1.155</v>
      </c>
      <c r="AC183" s="99">
        <v>3.05</v>
      </c>
      <c r="AD183" s="99">
        <v>1.9149999999999998</v>
      </c>
      <c r="AE183" s="92">
        <v>759.58249999999998</v>
      </c>
      <c r="AF183" s="92">
        <v>265663.91749999998</v>
      </c>
      <c r="AG183" s="100">
        <v>3.2367500000001259</v>
      </c>
      <c r="AH183" s="92">
        <v>866.17318071959858</v>
      </c>
      <c r="AI183" s="99">
        <v>157.53909448374347</v>
      </c>
      <c r="AJ183" s="99" t="s">
        <v>869</v>
      </c>
      <c r="AK183" s="99" t="s">
        <v>869</v>
      </c>
      <c r="AL183" s="99">
        <v>157.53909448374347</v>
      </c>
      <c r="AM183" s="99">
        <v>183.37139999999999</v>
      </c>
      <c r="AN183" s="99">
        <v>15.9625</v>
      </c>
      <c r="AO183" s="101">
        <v>2.5780000000000003</v>
      </c>
      <c r="AP183" s="99">
        <v>152.08250000000001</v>
      </c>
      <c r="AQ183" s="99">
        <v>172.5</v>
      </c>
      <c r="AR183" s="99">
        <v>120</v>
      </c>
      <c r="AS183" s="99">
        <v>10.459999999999999</v>
      </c>
      <c r="AT183" s="99">
        <v>407.11250000000001</v>
      </c>
      <c r="AU183" s="99">
        <v>3.19</v>
      </c>
      <c r="AV183" s="99">
        <v>11.24</v>
      </c>
      <c r="AW183" s="99">
        <v>4.2350000000000003</v>
      </c>
      <c r="AX183" s="99">
        <v>11.462499999999999</v>
      </c>
      <c r="AY183" s="99">
        <v>29.875</v>
      </c>
      <c r="AZ183" s="99">
        <v>1.925</v>
      </c>
      <c r="BA183" s="99">
        <v>1.06</v>
      </c>
      <c r="BB183" s="99">
        <v>10.515000000000001</v>
      </c>
      <c r="BC183" s="99">
        <v>21.9925</v>
      </c>
      <c r="BD183" s="99">
        <v>20.717499999999998</v>
      </c>
      <c r="BE183" s="99">
        <v>24.574999999999999</v>
      </c>
      <c r="BF183" s="99">
        <v>83.125</v>
      </c>
      <c r="BG183" s="99">
        <v>15.171875</v>
      </c>
      <c r="BH183" s="99">
        <v>6.65</v>
      </c>
      <c r="BI183" s="99">
        <v>22.5</v>
      </c>
      <c r="BJ183" s="99">
        <v>2.1924999999999999</v>
      </c>
      <c r="BK183" s="99">
        <v>68.539999999999992</v>
      </c>
      <c r="BL183" s="99">
        <v>10.487500000000001</v>
      </c>
      <c r="BM183" s="99">
        <v>13.23</v>
      </c>
    </row>
    <row r="184" spans="1:65" x14ac:dyDescent="0.2">
      <c r="A184" s="13">
        <v>3749180950</v>
      </c>
      <c r="B184" s="14" t="s">
        <v>507</v>
      </c>
      <c r="C184" s="14" t="s">
        <v>519</v>
      </c>
      <c r="D184" s="14" t="s">
        <v>521</v>
      </c>
      <c r="E184" s="99">
        <v>13.322500000000002</v>
      </c>
      <c r="F184" s="99">
        <v>4.7175000000000002</v>
      </c>
      <c r="G184" s="99">
        <v>4.4525000000000006</v>
      </c>
      <c r="H184" s="99">
        <v>1.1325000000000001</v>
      </c>
      <c r="I184" s="99">
        <v>1.0625</v>
      </c>
      <c r="J184" s="99">
        <v>1.8</v>
      </c>
      <c r="K184" s="99">
        <v>1.3599999999999999</v>
      </c>
      <c r="L184" s="99">
        <v>1.08</v>
      </c>
      <c r="M184" s="99">
        <v>4.0125000000000002</v>
      </c>
      <c r="N184" s="99">
        <v>4.0750000000000002</v>
      </c>
      <c r="O184" s="99">
        <v>0.52749999999999997</v>
      </c>
      <c r="P184" s="99">
        <v>1.3125</v>
      </c>
      <c r="Q184" s="99">
        <v>3.5724999999999998</v>
      </c>
      <c r="R184" s="99">
        <v>4.0125000000000002</v>
      </c>
      <c r="S184" s="99">
        <v>3.9625000000000004</v>
      </c>
      <c r="T184" s="99">
        <v>2.5125000000000002</v>
      </c>
      <c r="U184" s="99">
        <v>4.1150000000000002</v>
      </c>
      <c r="V184" s="99">
        <v>1.3474999999999999</v>
      </c>
      <c r="W184" s="99">
        <v>1.9824999999999999</v>
      </c>
      <c r="X184" s="99">
        <v>1.7275</v>
      </c>
      <c r="Y184" s="99">
        <v>16.577500000000001</v>
      </c>
      <c r="Z184" s="99">
        <v>4.7750000000000004</v>
      </c>
      <c r="AA184" s="99">
        <v>2.9525000000000001</v>
      </c>
      <c r="AB184" s="99">
        <v>1.17</v>
      </c>
      <c r="AC184" s="99">
        <v>3.0749999999999997</v>
      </c>
      <c r="AD184" s="99">
        <v>1.9874999999999998</v>
      </c>
      <c r="AE184" s="92">
        <v>1394.2349999999999</v>
      </c>
      <c r="AF184" s="92">
        <v>287674</v>
      </c>
      <c r="AG184" s="100">
        <v>3.4245000000002488</v>
      </c>
      <c r="AH184" s="92">
        <v>962.53621554111544</v>
      </c>
      <c r="AI184" s="99">
        <v>157.52159580554718</v>
      </c>
      <c r="AJ184" s="99" t="s">
        <v>869</v>
      </c>
      <c r="AK184" s="99" t="s">
        <v>869</v>
      </c>
      <c r="AL184" s="99">
        <v>157.52159580554718</v>
      </c>
      <c r="AM184" s="99">
        <v>173.08139999999997</v>
      </c>
      <c r="AN184" s="99">
        <v>52.365000000000002</v>
      </c>
      <c r="AO184" s="101">
        <v>2.6349999999999998</v>
      </c>
      <c r="AP184" s="99">
        <v>122.97</v>
      </c>
      <c r="AQ184" s="99">
        <v>129.23250000000002</v>
      </c>
      <c r="AR184" s="99">
        <v>143.30250000000001</v>
      </c>
      <c r="AS184" s="99">
        <v>10.1325</v>
      </c>
      <c r="AT184" s="99">
        <v>475.24249999999995</v>
      </c>
      <c r="AU184" s="99">
        <v>4.1974999999999998</v>
      </c>
      <c r="AV184" s="99">
        <v>10.365</v>
      </c>
      <c r="AW184" s="99">
        <v>3.9775</v>
      </c>
      <c r="AX184" s="99">
        <v>20.822499999999998</v>
      </c>
      <c r="AY184" s="99">
        <v>36.142499999999998</v>
      </c>
      <c r="AZ184" s="99">
        <v>2.4925000000000002</v>
      </c>
      <c r="BA184" s="99">
        <v>1.0674999999999999</v>
      </c>
      <c r="BB184" s="99">
        <v>9.495000000000001</v>
      </c>
      <c r="BC184" s="99">
        <v>39.0625</v>
      </c>
      <c r="BD184" s="99">
        <v>33.299999999999997</v>
      </c>
      <c r="BE184" s="99">
        <v>30.005000000000003</v>
      </c>
      <c r="BF184" s="99">
        <v>98.094999999999999</v>
      </c>
      <c r="BG184" s="99">
        <v>9.2189583333333331</v>
      </c>
      <c r="BH184" s="99">
        <v>10.322500000000002</v>
      </c>
      <c r="BI184" s="99">
        <v>16.425000000000001</v>
      </c>
      <c r="BJ184" s="99">
        <v>2.4050000000000002</v>
      </c>
      <c r="BK184" s="99">
        <v>53.147500000000001</v>
      </c>
      <c r="BL184" s="99">
        <v>10.465</v>
      </c>
      <c r="BM184" s="99">
        <v>11.907500000000001</v>
      </c>
    </row>
    <row r="185" spans="1:65" x14ac:dyDescent="0.2">
      <c r="A185" s="13">
        <v>3813900200</v>
      </c>
      <c r="B185" s="14" t="s">
        <v>522</v>
      </c>
      <c r="C185" s="14" t="s">
        <v>523</v>
      </c>
      <c r="D185" s="14" t="s">
        <v>524</v>
      </c>
      <c r="E185" s="99">
        <v>13.4275</v>
      </c>
      <c r="F185" s="99">
        <v>4.5575000000000001</v>
      </c>
      <c r="G185" s="99">
        <v>5.4775</v>
      </c>
      <c r="H185" s="99">
        <v>1.6174999999999999</v>
      </c>
      <c r="I185" s="99">
        <v>1.0925</v>
      </c>
      <c r="J185" s="99">
        <v>2.4749999999999996</v>
      </c>
      <c r="K185" s="99">
        <v>1.5899999999999999</v>
      </c>
      <c r="L185" s="99">
        <v>1.1025</v>
      </c>
      <c r="M185" s="99">
        <v>3.8499999999999996</v>
      </c>
      <c r="N185" s="99">
        <v>3.1750000000000003</v>
      </c>
      <c r="O185" s="99">
        <v>0.56500000000000006</v>
      </c>
      <c r="P185" s="99">
        <v>1.665</v>
      </c>
      <c r="Q185" s="99">
        <v>3.9424999999999999</v>
      </c>
      <c r="R185" s="99">
        <v>3.6175000000000002</v>
      </c>
      <c r="S185" s="99">
        <v>4.3775000000000004</v>
      </c>
      <c r="T185" s="99">
        <v>2.2925</v>
      </c>
      <c r="U185" s="99">
        <v>4.2750000000000004</v>
      </c>
      <c r="V185" s="99">
        <v>1.51</v>
      </c>
      <c r="W185" s="99">
        <v>2.0750000000000002</v>
      </c>
      <c r="X185" s="99">
        <v>2.0574999999999997</v>
      </c>
      <c r="Y185" s="99">
        <v>15.912500000000001</v>
      </c>
      <c r="Z185" s="99">
        <v>4.7575000000000003</v>
      </c>
      <c r="AA185" s="99">
        <v>2.7399999999999998</v>
      </c>
      <c r="AB185" s="99">
        <v>1.2275</v>
      </c>
      <c r="AC185" s="99">
        <v>3.5449999999999999</v>
      </c>
      <c r="AD185" s="99">
        <v>2.02</v>
      </c>
      <c r="AE185" s="92">
        <v>968.54250000000002</v>
      </c>
      <c r="AF185" s="92">
        <v>467926.5</v>
      </c>
      <c r="AG185" s="100">
        <v>2.9028750000002113</v>
      </c>
      <c r="AH185" s="92">
        <v>1463.8898623319337</v>
      </c>
      <c r="AI185" s="99" t="s">
        <v>869</v>
      </c>
      <c r="AJ185" s="99">
        <v>74.254812874999999</v>
      </c>
      <c r="AK185" s="99">
        <v>70.9104160708319</v>
      </c>
      <c r="AL185" s="99">
        <v>145.1652289458319</v>
      </c>
      <c r="AM185" s="99">
        <v>191.02140000000003</v>
      </c>
      <c r="AN185" s="99">
        <v>49.12</v>
      </c>
      <c r="AO185" s="101">
        <v>2.7807499999999998</v>
      </c>
      <c r="AP185" s="99">
        <v>125.52000000000001</v>
      </c>
      <c r="AQ185" s="99">
        <v>174.1</v>
      </c>
      <c r="AR185" s="99">
        <v>99.987499999999997</v>
      </c>
      <c r="AS185" s="99">
        <v>10.49</v>
      </c>
      <c r="AT185" s="99">
        <v>543.69499999999994</v>
      </c>
      <c r="AU185" s="99">
        <v>4.5999999999999996</v>
      </c>
      <c r="AV185" s="99">
        <v>11.282499999999999</v>
      </c>
      <c r="AW185" s="99">
        <v>4.0400000000000009</v>
      </c>
      <c r="AX185" s="99">
        <v>18.25</v>
      </c>
      <c r="AY185" s="99">
        <v>40.692499999999995</v>
      </c>
      <c r="AZ185" s="99">
        <v>2.2549999999999999</v>
      </c>
      <c r="BA185" s="99">
        <v>1.4175</v>
      </c>
      <c r="BB185" s="99">
        <v>12.497499999999999</v>
      </c>
      <c r="BC185" s="99">
        <v>39.75</v>
      </c>
      <c r="BD185" s="99">
        <v>33.43</v>
      </c>
      <c r="BE185" s="99">
        <v>41.797499999999999</v>
      </c>
      <c r="BF185" s="99">
        <v>67.17</v>
      </c>
      <c r="BG185" s="99">
        <v>13.6625</v>
      </c>
      <c r="BH185" s="99">
        <v>10.2125</v>
      </c>
      <c r="BI185" s="99">
        <v>16</v>
      </c>
      <c r="BJ185" s="99">
        <v>2.5024999999999999</v>
      </c>
      <c r="BK185" s="99">
        <v>55.25</v>
      </c>
      <c r="BL185" s="99">
        <v>10.48</v>
      </c>
      <c r="BM185" s="99">
        <v>10.98</v>
      </c>
    </row>
    <row r="186" spans="1:65" x14ac:dyDescent="0.2">
      <c r="A186" s="13">
        <v>3824220500</v>
      </c>
      <c r="B186" s="14" t="s">
        <v>522</v>
      </c>
      <c r="C186" s="14" t="s">
        <v>525</v>
      </c>
      <c r="D186" s="14" t="s">
        <v>526</v>
      </c>
      <c r="E186" s="99">
        <v>12.95</v>
      </c>
      <c r="F186" s="99">
        <v>4.7225000000000001</v>
      </c>
      <c r="G186" s="99">
        <v>4.2324999999999999</v>
      </c>
      <c r="H186" s="99">
        <v>1.4850000000000001</v>
      </c>
      <c r="I186" s="99">
        <v>0.95500000000000007</v>
      </c>
      <c r="J186" s="99">
        <v>2.3875000000000002</v>
      </c>
      <c r="K186" s="99">
        <v>1.1774999999999998</v>
      </c>
      <c r="L186" s="99">
        <v>0.97500000000000009</v>
      </c>
      <c r="M186" s="99">
        <v>3.7174999999999998</v>
      </c>
      <c r="N186" s="99">
        <v>3.3225000000000007</v>
      </c>
      <c r="O186" s="99">
        <v>0.57750000000000001</v>
      </c>
      <c r="P186" s="99">
        <v>1.4375</v>
      </c>
      <c r="Q186" s="99">
        <v>2.9824999999999999</v>
      </c>
      <c r="R186" s="99">
        <v>3.7125000000000004</v>
      </c>
      <c r="S186" s="99">
        <v>4.04</v>
      </c>
      <c r="T186" s="99">
        <v>2.165</v>
      </c>
      <c r="U186" s="99">
        <v>3.4275000000000002</v>
      </c>
      <c r="V186" s="99">
        <v>1.04</v>
      </c>
      <c r="W186" s="99">
        <v>1.7974999999999999</v>
      </c>
      <c r="X186" s="99">
        <v>1.5375000000000001</v>
      </c>
      <c r="Y186" s="99">
        <v>15.6425</v>
      </c>
      <c r="Z186" s="99">
        <v>4.625</v>
      </c>
      <c r="AA186" s="99">
        <v>2.5674999999999999</v>
      </c>
      <c r="AB186" s="99">
        <v>1.07</v>
      </c>
      <c r="AC186" s="99">
        <v>2.6375000000000002</v>
      </c>
      <c r="AD186" s="99">
        <v>1.8474999999999997</v>
      </c>
      <c r="AE186" s="92">
        <v>1015.215</v>
      </c>
      <c r="AF186" s="92">
        <v>410600.25</v>
      </c>
      <c r="AG186" s="100">
        <v>3.137375000000119</v>
      </c>
      <c r="AH186" s="92">
        <v>1320.0076147351326</v>
      </c>
      <c r="AI186" s="99" t="s">
        <v>869</v>
      </c>
      <c r="AJ186" s="99">
        <v>95.963295060973948</v>
      </c>
      <c r="AK186" s="99">
        <v>61.432513439643223</v>
      </c>
      <c r="AL186" s="99">
        <v>157.39580850061716</v>
      </c>
      <c r="AM186" s="99">
        <v>191.39640000000003</v>
      </c>
      <c r="AN186" s="99">
        <v>54.735000000000007</v>
      </c>
      <c r="AO186" s="101">
        <v>2.7135126126575537</v>
      </c>
      <c r="AP186" s="99">
        <v>126</v>
      </c>
      <c r="AQ186" s="99">
        <v>183.36</v>
      </c>
      <c r="AR186" s="99">
        <v>80.957499999999996</v>
      </c>
      <c r="AS186" s="99">
        <v>9.5925000000000011</v>
      </c>
      <c r="AT186" s="99">
        <v>488.375</v>
      </c>
      <c r="AU186" s="99">
        <v>5.4850000000000003</v>
      </c>
      <c r="AV186" s="99">
        <v>10.4625</v>
      </c>
      <c r="AW186" s="99">
        <v>4.0274999999999999</v>
      </c>
      <c r="AX186" s="99">
        <v>17.446942116465465</v>
      </c>
      <c r="AY186" s="99">
        <v>33.375</v>
      </c>
      <c r="AZ186" s="99">
        <v>2.3450000000000002</v>
      </c>
      <c r="BA186" s="99">
        <v>1.605</v>
      </c>
      <c r="BB186" s="99">
        <v>10.712499999999999</v>
      </c>
      <c r="BC186" s="99">
        <v>15.98</v>
      </c>
      <c r="BD186" s="99">
        <v>13.50001554757392</v>
      </c>
      <c r="BE186" s="99">
        <v>20.287500000000001</v>
      </c>
      <c r="BF186" s="99">
        <v>74.375</v>
      </c>
      <c r="BG186" s="99">
        <v>8.4975000000000005</v>
      </c>
      <c r="BH186" s="99">
        <v>6.7649999999999997</v>
      </c>
      <c r="BI186" s="99">
        <v>11.5</v>
      </c>
      <c r="BJ186" s="99">
        <v>2.1675</v>
      </c>
      <c r="BK186" s="99">
        <v>50.125</v>
      </c>
      <c r="BL186" s="99">
        <v>9.7375000000000007</v>
      </c>
      <c r="BM186" s="99">
        <v>8.9700000000000006</v>
      </c>
    </row>
    <row r="187" spans="1:65" x14ac:dyDescent="0.2">
      <c r="A187" s="13">
        <v>3833500800</v>
      </c>
      <c r="B187" s="14" t="s">
        <v>522</v>
      </c>
      <c r="C187" s="14" t="s">
        <v>527</v>
      </c>
      <c r="D187" s="14" t="s">
        <v>528</v>
      </c>
      <c r="E187" s="99">
        <v>14.647499999999999</v>
      </c>
      <c r="F187" s="99">
        <v>3.9049999999999998</v>
      </c>
      <c r="G187" s="99">
        <v>5.6674999999999995</v>
      </c>
      <c r="H187" s="99">
        <v>1.6149999999999998</v>
      </c>
      <c r="I187" s="99">
        <v>1.165</v>
      </c>
      <c r="J187" s="99">
        <v>2.895</v>
      </c>
      <c r="K187" s="99">
        <v>1.6925000000000001</v>
      </c>
      <c r="L187" s="99">
        <v>1.645</v>
      </c>
      <c r="M187" s="99">
        <v>3.82</v>
      </c>
      <c r="N187" s="99">
        <v>2.9</v>
      </c>
      <c r="O187" s="99">
        <v>0.5149999999999999</v>
      </c>
      <c r="P187" s="99">
        <v>1.54</v>
      </c>
      <c r="Q187" s="99">
        <v>4.05</v>
      </c>
      <c r="R187" s="99">
        <v>4.0475000000000003</v>
      </c>
      <c r="S187" s="99">
        <v>4.2050000000000001</v>
      </c>
      <c r="T187" s="99">
        <v>2.4024999999999999</v>
      </c>
      <c r="U187" s="99">
        <v>4.54</v>
      </c>
      <c r="V187" s="99">
        <v>1.56</v>
      </c>
      <c r="W187" s="99">
        <v>2.2599999999999998</v>
      </c>
      <c r="X187" s="99">
        <v>2.0750000000000002</v>
      </c>
      <c r="Y187" s="99">
        <v>16.852499999999999</v>
      </c>
      <c r="Z187" s="99">
        <v>4.88</v>
      </c>
      <c r="AA187" s="99">
        <v>2.7374999999999998</v>
      </c>
      <c r="AB187" s="99">
        <v>1.5</v>
      </c>
      <c r="AC187" s="99">
        <v>3.6175000000000002</v>
      </c>
      <c r="AD187" s="99">
        <v>2.1100000000000003</v>
      </c>
      <c r="AE187" s="92">
        <v>980.51250000000005</v>
      </c>
      <c r="AF187" s="92">
        <v>366838.5</v>
      </c>
      <c r="AG187" s="100">
        <v>2.9765625000001128</v>
      </c>
      <c r="AH187" s="92">
        <v>1158.1154337346563</v>
      </c>
      <c r="AI187" s="99" t="s">
        <v>869</v>
      </c>
      <c r="AJ187" s="99">
        <v>80.360243455281264</v>
      </c>
      <c r="AK187" s="99">
        <v>73.591790419639793</v>
      </c>
      <c r="AL187" s="99">
        <v>153.95203387492106</v>
      </c>
      <c r="AM187" s="99">
        <v>191.77140000000003</v>
      </c>
      <c r="AN187" s="99">
        <v>66.152500000000003</v>
      </c>
      <c r="AO187" s="101">
        <v>2.8194999999999997</v>
      </c>
      <c r="AP187" s="99">
        <v>116.75</v>
      </c>
      <c r="AQ187" s="99">
        <v>153.8425</v>
      </c>
      <c r="AR187" s="99">
        <v>107.48</v>
      </c>
      <c r="AS187" s="99">
        <v>10.7475</v>
      </c>
      <c r="AT187" s="99">
        <v>545.98500000000001</v>
      </c>
      <c r="AU187" s="99">
        <v>5.1150000000000002</v>
      </c>
      <c r="AV187" s="99">
        <v>10.615000000000002</v>
      </c>
      <c r="AW187" s="99">
        <v>4.3650000000000002</v>
      </c>
      <c r="AX187" s="99">
        <v>19.1675</v>
      </c>
      <c r="AY187" s="99">
        <v>40.875</v>
      </c>
      <c r="AZ187" s="99">
        <v>2.5675000000000003</v>
      </c>
      <c r="BA187" s="99">
        <v>1.355</v>
      </c>
      <c r="BB187" s="99">
        <v>14.745000000000001</v>
      </c>
      <c r="BC187" s="99">
        <v>40.25</v>
      </c>
      <c r="BD187" s="99">
        <v>43.75</v>
      </c>
      <c r="BE187" s="99">
        <v>46.25</v>
      </c>
      <c r="BF187" s="99">
        <v>71.5625</v>
      </c>
      <c r="BG187" s="99">
        <v>18.712499999999999</v>
      </c>
      <c r="BH187" s="99">
        <v>12.584999999999999</v>
      </c>
      <c r="BI187" s="99">
        <v>6.5</v>
      </c>
      <c r="BJ187" s="99">
        <v>2.3724999999999996</v>
      </c>
      <c r="BK187" s="99">
        <v>49.269999999999996</v>
      </c>
      <c r="BL187" s="99">
        <v>8.3975000000000009</v>
      </c>
      <c r="BM187" s="99">
        <v>11.62</v>
      </c>
    </row>
    <row r="188" spans="1:65" x14ac:dyDescent="0.2">
      <c r="A188" s="13">
        <v>3917140250</v>
      </c>
      <c r="B188" s="14" t="s">
        <v>529</v>
      </c>
      <c r="C188" s="14" t="s">
        <v>530</v>
      </c>
      <c r="D188" s="14" t="s">
        <v>531</v>
      </c>
      <c r="E188" s="99">
        <v>13.59</v>
      </c>
      <c r="F188" s="99">
        <v>4.5774999999999997</v>
      </c>
      <c r="G188" s="99">
        <v>4.2249999999999996</v>
      </c>
      <c r="H188" s="99">
        <v>1.8274999999999999</v>
      </c>
      <c r="I188" s="99">
        <v>0.98499999999999999</v>
      </c>
      <c r="J188" s="99">
        <v>1.6724999999999999</v>
      </c>
      <c r="K188" s="99">
        <v>1.31</v>
      </c>
      <c r="L188" s="99">
        <v>0.99500000000000011</v>
      </c>
      <c r="M188" s="99">
        <v>3.8975</v>
      </c>
      <c r="N188" s="99">
        <v>3.3975</v>
      </c>
      <c r="O188" s="99">
        <v>0.48249999999999998</v>
      </c>
      <c r="P188" s="99">
        <v>1.4775</v>
      </c>
      <c r="Q188" s="99">
        <v>3.6675</v>
      </c>
      <c r="R188" s="99">
        <v>3.6849999999999996</v>
      </c>
      <c r="S188" s="99">
        <v>4.8775000000000004</v>
      </c>
      <c r="T188" s="99">
        <v>2.7625000000000002</v>
      </c>
      <c r="U188" s="99">
        <v>4.4550000000000001</v>
      </c>
      <c r="V188" s="99">
        <v>1.1274999999999999</v>
      </c>
      <c r="W188" s="99">
        <v>1.8</v>
      </c>
      <c r="X188" s="99">
        <v>1.7000000000000002</v>
      </c>
      <c r="Y188" s="99">
        <v>17.087499999999999</v>
      </c>
      <c r="Z188" s="99">
        <v>3.9825000000000004</v>
      </c>
      <c r="AA188" s="99">
        <v>2.5549999999999997</v>
      </c>
      <c r="AB188" s="99">
        <v>1.3149999999999999</v>
      </c>
      <c r="AC188" s="99">
        <v>2.9725000000000001</v>
      </c>
      <c r="AD188" s="99">
        <v>1.865</v>
      </c>
      <c r="AE188" s="92">
        <v>971.77</v>
      </c>
      <c r="AF188" s="92">
        <v>332192.5</v>
      </c>
      <c r="AG188" s="100">
        <v>3.3284000000002316</v>
      </c>
      <c r="AH188" s="92">
        <v>1096.6479695404216</v>
      </c>
      <c r="AI188" s="99" t="s">
        <v>869</v>
      </c>
      <c r="AJ188" s="99">
        <v>75.477078666979168</v>
      </c>
      <c r="AK188" s="99">
        <v>65.051379564063055</v>
      </c>
      <c r="AL188" s="99">
        <v>140.52845823104224</v>
      </c>
      <c r="AM188" s="99">
        <v>183.44909999999999</v>
      </c>
      <c r="AN188" s="99">
        <v>57.247500000000002</v>
      </c>
      <c r="AO188" s="101">
        <v>2.85825</v>
      </c>
      <c r="AP188" s="99">
        <v>99.724999999999994</v>
      </c>
      <c r="AQ188" s="99">
        <v>113.92</v>
      </c>
      <c r="AR188" s="99">
        <v>104.23</v>
      </c>
      <c r="AS188" s="99">
        <v>9.3074999999999992</v>
      </c>
      <c r="AT188" s="99">
        <v>476.00750000000005</v>
      </c>
      <c r="AU188" s="99">
        <v>4.9074999999999998</v>
      </c>
      <c r="AV188" s="99">
        <v>10.805</v>
      </c>
      <c r="AW188" s="99">
        <v>4.375</v>
      </c>
      <c r="AX188" s="99">
        <v>20.6875</v>
      </c>
      <c r="AY188" s="99">
        <v>41.5</v>
      </c>
      <c r="AZ188" s="99">
        <v>1.8975</v>
      </c>
      <c r="BA188" s="99">
        <v>0.91500000000000004</v>
      </c>
      <c r="BB188" s="99">
        <v>13.922499999999999</v>
      </c>
      <c r="BC188" s="99">
        <v>35.817500000000003</v>
      </c>
      <c r="BD188" s="99">
        <v>29.645</v>
      </c>
      <c r="BE188" s="99">
        <v>36.185000000000002</v>
      </c>
      <c r="BF188" s="99">
        <v>84.314999999999998</v>
      </c>
      <c r="BG188" s="99">
        <v>5.7450000000000001</v>
      </c>
      <c r="BH188" s="99">
        <v>12.6975</v>
      </c>
      <c r="BI188" s="99">
        <v>13.8925</v>
      </c>
      <c r="BJ188" s="99">
        <v>2.3999999999999995</v>
      </c>
      <c r="BK188" s="99">
        <v>46.02</v>
      </c>
      <c r="BL188" s="99">
        <v>9.34</v>
      </c>
      <c r="BM188" s="99">
        <v>12.452500000000001</v>
      </c>
    </row>
    <row r="189" spans="1:65" x14ac:dyDescent="0.2">
      <c r="A189" s="13">
        <v>3917460300</v>
      </c>
      <c r="B189" s="14" t="s">
        <v>529</v>
      </c>
      <c r="C189" s="14" t="s">
        <v>532</v>
      </c>
      <c r="D189" s="14" t="s">
        <v>533</v>
      </c>
      <c r="E189" s="99">
        <v>15.625</v>
      </c>
      <c r="F189" s="99">
        <v>5.1150000000000002</v>
      </c>
      <c r="G189" s="99">
        <v>5.1450000000000005</v>
      </c>
      <c r="H189" s="99">
        <v>1.7075</v>
      </c>
      <c r="I189" s="99">
        <v>0.97499999999999998</v>
      </c>
      <c r="J189" s="99">
        <v>1.665</v>
      </c>
      <c r="K189" s="99">
        <v>1.4375</v>
      </c>
      <c r="L189" s="99">
        <v>1.1274999999999999</v>
      </c>
      <c r="M189" s="99">
        <v>3.9324999999999997</v>
      </c>
      <c r="N189" s="99">
        <v>3.1575000000000002</v>
      </c>
      <c r="O189" s="99">
        <v>0.54249999999999998</v>
      </c>
      <c r="P189" s="99">
        <v>1.6450000000000002</v>
      </c>
      <c r="Q189" s="99">
        <v>4.1375000000000002</v>
      </c>
      <c r="R189" s="99">
        <v>3.6949999999999998</v>
      </c>
      <c r="S189" s="99">
        <v>4.2175000000000002</v>
      </c>
      <c r="T189" s="99">
        <v>2.4474999999999998</v>
      </c>
      <c r="U189" s="99">
        <v>3.99</v>
      </c>
      <c r="V189" s="99">
        <v>1.3275000000000001</v>
      </c>
      <c r="W189" s="99">
        <v>2.145</v>
      </c>
      <c r="X189" s="99">
        <v>1.895</v>
      </c>
      <c r="Y189" s="99">
        <v>16.080000000000002</v>
      </c>
      <c r="Z189" s="99">
        <v>5.21</v>
      </c>
      <c r="AA189" s="99">
        <v>2.7225000000000001</v>
      </c>
      <c r="AB189" s="99">
        <v>1.175</v>
      </c>
      <c r="AC189" s="99">
        <v>3.2775000000000003</v>
      </c>
      <c r="AD189" s="99">
        <v>2.2375000000000003</v>
      </c>
      <c r="AE189" s="92">
        <v>1170.325</v>
      </c>
      <c r="AF189" s="92">
        <v>314288.5</v>
      </c>
      <c r="AG189" s="100">
        <v>3.0387500000000709</v>
      </c>
      <c r="AH189" s="92">
        <v>999.96138752597142</v>
      </c>
      <c r="AI189" s="99" t="s">
        <v>869</v>
      </c>
      <c r="AJ189" s="99">
        <v>88.06707425521364</v>
      </c>
      <c r="AK189" s="99">
        <v>73.229596113538946</v>
      </c>
      <c r="AL189" s="99">
        <v>161.29667036875259</v>
      </c>
      <c r="AM189" s="99">
        <v>184.04909999999998</v>
      </c>
      <c r="AN189" s="99">
        <v>46.037500000000001</v>
      </c>
      <c r="AO189" s="101">
        <v>2.8025000000000002</v>
      </c>
      <c r="AP189" s="99">
        <v>92.8125</v>
      </c>
      <c r="AQ189" s="99">
        <v>117.8</v>
      </c>
      <c r="AR189" s="99">
        <v>112</v>
      </c>
      <c r="AS189" s="99">
        <v>10.68</v>
      </c>
      <c r="AT189" s="99">
        <v>526.32500000000005</v>
      </c>
      <c r="AU189" s="99">
        <v>3.9949999999999997</v>
      </c>
      <c r="AV189" s="99">
        <v>11.3375</v>
      </c>
      <c r="AW189" s="99">
        <v>3.6225000000000001</v>
      </c>
      <c r="AX189" s="99">
        <v>20.7</v>
      </c>
      <c r="AY189" s="99">
        <v>33.032499999999999</v>
      </c>
      <c r="AZ189" s="99">
        <v>2.5249999999999999</v>
      </c>
      <c r="BA189" s="99">
        <v>1.105</v>
      </c>
      <c r="BB189" s="99">
        <v>13.285</v>
      </c>
      <c r="BC189" s="99">
        <v>40.21</v>
      </c>
      <c r="BD189" s="99">
        <v>27.4375</v>
      </c>
      <c r="BE189" s="99">
        <v>38.774999999999999</v>
      </c>
      <c r="BF189" s="99">
        <v>64.144999999999996</v>
      </c>
      <c r="BG189" s="99">
        <v>17.786666666666665</v>
      </c>
      <c r="BH189" s="99">
        <v>11.452499999999999</v>
      </c>
      <c r="BI189" s="99">
        <v>17</v>
      </c>
      <c r="BJ189" s="99">
        <v>2.71</v>
      </c>
      <c r="BK189" s="99">
        <v>53.31</v>
      </c>
      <c r="BL189" s="99">
        <v>9.24</v>
      </c>
      <c r="BM189" s="99">
        <v>9.7125000000000004</v>
      </c>
    </row>
    <row r="190" spans="1:65" x14ac:dyDescent="0.2">
      <c r="A190" s="13">
        <v>3918140350</v>
      </c>
      <c r="B190" s="14" t="s">
        <v>529</v>
      </c>
      <c r="C190" s="14" t="s">
        <v>534</v>
      </c>
      <c r="D190" s="14" t="s">
        <v>535</v>
      </c>
      <c r="E190" s="99">
        <v>13.9825</v>
      </c>
      <c r="F190" s="99">
        <v>4.9649999999999999</v>
      </c>
      <c r="G190" s="99">
        <v>4.335</v>
      </c>
      <c r="H190" s="99">
        <v>1.22</v>
      </c>
      <c r="I190" s="99">
        <v>1.02</v>
      </c>
      <c r="J190" s="99">
        <v>1.7449999999999999</v>
      </c>
      <c r="K190" s="99">
        <v>1.595</v>
      </c>
      <c r="L190" s="99">
        <v>1</v>
      </c>
      <c r="M190" s="99">
        <v>3.7149999999999999</v>
      </c>
      <c r="N190" s="99">
        <v>2.875</v>
      </c>
      <c r="O190" s="99">
        <v>0.59499999999999997</v>
      </c>
      <c r="P190" s="99">
        <v>1.585</v>
      </c>
      <c r="Q190" s="99">
        <v>3.625</v>
      </c>
      <c r="R190" s="99">
        <v>3.8250000000000002</v>
      </c>
      <c r="S190" s="99">
        <v>6.9300000000000006</v>
      </c>
      <c r="T190" s="99">
        <v>2.1325000000000003</v>
      </c>
      <c r="U190" s="99">
        <v>4.0475000000000003</v>
      </c>
      <c r="V190" s="99">
        <v>1.1675</v>
      </c>
      <c r="W190" s="99">
        <v>1.8474999999999999</v>
      </c>
      <c r="X190" s="99">
        <v>1.7524999999999999</v>
      </c>
      <c r="Y190" s="99">
        <v>17.484999999999999</v>
      </c>
      <c r="Z190" s="99">
        <v>5.4375</v>
      </c>
      <c r="AA190" s="99">
        <v>2.5299999999999998</v>
      </c>
      <c r="AB190" s="99">
        <v>0.99250000000000005</v>
      </c>
      <c r="AC190" s="99">
        <v>2.68</v>
      </c>
      <c r="AD190" s="99">
        <v>1.9375</v>
      </c>
      <c r="AE190" s="92">
        <v>1178.7125000000001</v>
      </c>
      <c r="AF190" s="92">
        <v>327777.75</v>
      </c>
      <c r="AG190" s="100">
        <v>3.0296833333334598</v>
      </c>
      <c r="AH190" s="92">
        <v>1041.4076447285406</v>
      </c>
      <c r="AI190" s="99" t="s">
        <v>869</v>
      </c>
      <c r="AJ190" s="99">
        <v>79.129185884375005</v>
      </c>
      <c r="AK190" s="99">
        <v>63.808683807644584</v>
      </c>
      <c r="AL190" s="99">
        <v>142.9378696920196</v>
      </c>
      <c r="AM190" s="99">
        <v>183.29909999999998</v>
      </c>
      <c r="AN190" s="99">
        <v>41.342500000000001</v>
      </c>
      <c r="AO190" s="101">
        <v>2.8360000000000003</v>
      </c>
      <c r="AP190" s="99">
        <v>58.115000000000002</v>
      </c>
      <c r="AQ190" s="99">
        <v>123.91</v>
      </c>
      <c r="AR190" s="99">
        <v>80.365000000000009</v>
      </c>
      <c r="AS190" s="99">
        <v>9.34</v>
      </c>
      <c r="AT190" s="99">
        <v>452.19</v>
      </c>
      <c r="AU190" s="99">
        <v>3.9875000000000003</v>
      </c>
      <c r="AV190" s="99">
        <v>10.4275</v>
      </c>
      <c r="AW190" s="99">
        <v>3.97</v>
      </c>
      <c r="AX190" s="99">
        <v>18.209999999999997</v>
      </c>
      <c r="AY190" s="99">
        <v>41.174999999999997</v>
      </c>
      <c r="AZ190" s="99">
        <v>1.7124999999999999</v>
      </c>
      <c r="BA190" s="99">
        <v>0.99500000000000011</v>
      </c>
      <c r="BB190" s="99">
        <v>15.95</v>
      </c>
      <c r="BC190" s="99">
        <v>32.947499999999998</v>
      </c>
      <c r="BD190" s="99">
        <v>25.442499999999999</v>
      </c>
      <c r="BE190" s="99">
        <v>32.847500000000004</v>
      </c>
      <c r="BF190" s="99">
        <v>74.182500000000005</v>
      </c>
      <c r="BG190" s="99">
        <v>6.9749999999999996</v>
      </c>
      <c r="BH190" s="99">
        <v>10.7575</v>
      </c>
      <c r="BI190" s="99">
        <v>17.912500000000001</v>
      </c>
      <c r="BJ190" s="99">
        <v>2.5900000000000003</v>
      </c>
      <c r="BK190" s="99">
        <v>39.1175</v>
      </c>
      <c r="BL190" s="99">
        <v>9.2900000000000009</v>
      </c>
      <c r="BM190" s="99">
        <v>10.39</v>
      </c>
    </row>
    <row r="191" spans="1:65" x14ac:dyDescent="0.2">
      <c r="A191" s="13">
        <v>3919430400</v>
      </c>
      <c r="B191" s="14" t="s">
        <v>529</v>
      </c>
      <c r="C191" s="14" t="s">
        <v>536</v>
      </c>
      <c r="D191" s="14" t="s">
        <v>537</v>
      </c>
      <c r="E191" s="99">
        <v>14.522500000000001</v>
      </c>
      <c r="F191" s="99">
        <v>4.8500000000000005</v>
      </c>
      <c r="G191" s="99">
        <v>3.9875000000000003</v>
      </c>
      <c r="H191" s="99">
        <v>1.54</v>
      </c>
      <c r="I191" s="99">
        <v>1.0225</v>
      </c>
      <c r="J191" s="99">
        <v>1.77</v>
      </c>
      <c r="K191" s="99">
        <v>1.3174999999999999</v>
      </c>
      <c r="L191" s="99">
        <v>1.0675000000000001</v>
      </c>
      <c r="M191" s="99">
        <v>3.75</v>
      </c>
      <c r="N191" s="99">
        <v>3.5449999999999999</v>
      </c>
      <c r="O191" s="99">
        <v>0.55249999999999999</v>
      </c>
      <c r="P191" s="99">
        <v>1.7175</v>
      </c>
      <c r="Q191" s="99">
        <v>3.8650000000000002</v>
      </c>
      <c r="R191" s="99">
        <v>3.7149999999999999</v>
      </c>
      <c r="S191" s="99">
        <v>4.16</v>
      </c>
      <c r="T191" s="99">
        <v>2.1375000000000002</v>
      </c>
      <c r="U191" s="99">
        <v>4.2575000000000003</v>
      </c>
      <c r="V191" s="99">
        <v>1.1499999999999999</v>
      </c>
      <c r="W191" s="99">
        <v>1.8625</v>
      </c>
      <c r="X191" s="99">
        <v>1.7575000000000001</v>
      </c>
      <c r="Y191" s="99">
        <v>15.23</v>
      </c>
      <c r="Z191" s="99">
        <v>5.5150000000000006</v>
      </c>
      <c r="AA191" s="99">
        <v>2.3875000000000002</v>
      </c>
      <c r="AB191" s="99">
        <v>1.085</v>
      </c>
      <c r="AC191" s="99">
        <v>3.5049999999999999</v>
      </c>
      <c r="AD191" s="99">
        <v>1.8399999999999999</v>
      </c>
      <c r="AE191" s="92">
        <v>1002.7450000000001</v>
      </c>
      <c r="AF191" s="92">
        <v>291362.25</v>
      </c>
      <c r="AG191" s="100">
        <v>3.091041666666861</v>
      </c>
      <c r="AH191" s="92">
        <v>933.28980829389388</v>
      </c>
      <c r="AI191" s="99" t="s">
        <v>869</v>
      </c>
      <c r="AJ191" s="99">
        <v>69.349394741145844</v>
      </c>
      <c r="AK191" s="99">
        <v>93.304166699447293</v>
      </c>
      <c r="AL191" s="99">
        <v>162.65356144059314</v>
      </c>
      <c r="AM191" s="99">
        <v>183.29909999999998</v>
      </c>
      <c r="AN191" s="99">
        <v>51.622499999999995</v>
      </c>
      <c r="AO191" s="101">
        <v>2.5920000000000001</v>
      </c>
      <c r="AP191" s="99">
        <v>89.737499999999997</v>
      </c>
      <c r="AQ191" s="99">
        <v>96.917500000000004</v>
      </c>
      <c r="AR191" s="99">
        <v>88.597499999999997</v>
      </c>
      <c r="AS191" s="99">
        <v>9.1449999999999996</v>
      </c>
      <c r="AT191" s="99">
        <v>464.98</v>
      </c>
      <c r="AU191" s="99">
        <v>4.1375000000000002</v>
      </c>
      <c r="AV191" s="99">
        <v>10.955</v>
      </c>
      <c r="AW191" s="99">
        <v>4.4975000000000005</v>
      </c>
      <c r="AX191" s="99">
        <v>21.664999999999999</v>
      </c>
      <c r="AY191" s="99">
        <v>39.2575</v>
      </c>
      <c r="AZ191" s="99">
        <v>3.3049999999999997</v>
      </c>
      <c r="BA191" s="99">
        <v>0.93249999999999988</v>
      </c>
      <c r="BB191" s="99">
        <v>14.605</v>
      </c>
      <c r="BC191" s="99">
        <v>36.0625</v>
      </c>
      <c r="BD191" s="99">
        <v>21.305</v>
      </c>
      <c r="BE191" s="99">
        <v>34.265000000000001</v>
      </c>
      <c r="BF191" s="99">
        <v>91.53</v>
      </c>
      <c r="BG191" s="99">
        <v>6.8100000000000005</v>
      </c>
      <c r="BH191" s="99">
        <v>12.645000000000001</v>
      </c>
      <c r="BI191" s="99">
        <v>15.772500000000001</v>
      </c>
      <c r="BJ191" s="99">
        <v>2.8075000000000001</v>
      </c>
      <c r="BK191" s="99">
        <v>58.242499999999993</v>
      </c>
      <c r="BL191" s="99">
        <v>9.3250000000000011</v>
      </c>
      <c r="BM191" s="99">
        <v>9.02</v>
      </c>
    </row>
    <row r="192" spans="1:65" x14ac:dyDescent="0.2">
      <c r="A192" s="13">
        <v>3922300425</v>
      </c>
      <c r="B192" s="14" t="s">
        <v>529</v>
      </c>
      <c r="C192" s="14" t="s">
        <v>538</v>
      </c>
      <c r="D192" s="14" t="s">
        <v>539</v>
      </c>
      <c r="E192" s="99">
        <v>14.422499999999999</v>
      </c>
      <c r="F192" s="99">
        <v>4.6624999999999996</v>
      </c>
      <c r="G192" s="99">
        <v>4.1224999999999996</v>
      </c>
      <c r="H192" s="99">
        <v>1.3875</v>
      </c>
      <c r="I192" s="99">
        <v>1.0674999999999999</v>
      </c>
      <c r="J192" s="99">
        <v>2.11</v>
      </c>
      <c r="K192" s="99">
        <v>1.31</v>
      </c>
      <c r="L192" s="99">
        <v>1.2250000000000001</v>
      </c>
      <c r="M192" s="99">
        <v>3.7300000000000004</v>
      </c>
      <c r="N192" s="99">
        <v>3.6724999999999999</v>
      </c>
      <c r="O192" s="99">
        <v>0.50750000000000006</v>
      </c>
      <c r="P192" s="99">
        <v>1.5625</v>
      </c>
      <c r="Q192" s="99">
        <v>3.4775</v>
      </c>
      <c r="R192" s="99">
        <v>3.6399999999999997</v>
      </c>
      <c r="S192" s="99">
        <v>4.3</v>
      </c>
      <c r="T192" s="99">
        <v>2.6174999999999997</v>
      </c>
      <c r="U192" s="99">
        <v>4.25</v>
      </c>
      <c r="V192" s="99">
        <v>1.2849999999999999</v>
      </c>
      <c r="W192" s="99">
        <v>1.7475000000000001</v>
      </c>
      <c r="X192" s="99">
        <v>2.3200000000000003</v>
      </c>
      <c r="Y192" s="99">
        <v>16.842500000000001</v>
      </c>
      <c r="Z192" s="99">
        <v>5.2200000000000006</v>
      </c>
      <c r="AA192" s="99">
        <v>2.7149999999999999</v>
      </c>
      <c r="AB192" s="99">
        <v>1.2574999999999998</v>
      </c>
      <c r="AC192" s="99">
        <v>3.0049999999999999</v>
      </c>
      <c r="AD192" s="99">
        <v>1.8875</v>
      </c>
      <c r="AE192" s="92">
        <v>791.5625</v>
      </c>
      <c r="AF192" s="92">
        <v>318635.75</v>
      </c>
      <c r="AG192" s="100">
        <v>3.363750000000135</v>
      </c>
      <c r="AH192" s="92">
        <v>1056.0977334469198</v>
      </c>
      <c r="AI192" s="99" t="s">
        <v>869</v>
      </c>
      <c r="AJ192" s="99">
        <v>71.370693618750011</v>
      </c>
      <c r="AK192" s="99">
        <v>71.60805900193219</v>
      </c>
      <c r="AL192" s="99">
        <v>142.9787526206822</v>
      </c>
      <c r="AM192" s="99">
        <v>182.17409999999998</v>
      </c>
      <c r="AN192" s="99">
        <v>49.5</v>
      </c>
      <c r="AO192" s="101">
        <v>2.7927626126575538</v>
      </c>
      <c r="AP192" s="99">
        <v>91.25</v>
      </c>
      <c r="AQ192" s="99">
        <v>107.1675</v>
      </c>
      <c r="AR192" s="99">
        <v>93.125</v>
      </c>
      <c r="AS192" s="99">
        <v>10.0875</v>
      </c>
      <c r="AT192" s="99">
        <v>514.24</v>
      </c>
      <c r="AU192" s="99">
        <v>4.8899999999999997</v>
      </c>
      <c r="AV192" s="99">
        <v>11.1175</v>
      </c>
      <c r="AW192" s="99">
        <v>4.37</v>
      </c>
      <c r="AX192" s="99">
        <v>18.389442116465464</v>
      </c>
      <c r="AY192" s="99">
        <v>33.105000000000004</v>
      </c>
      <c r="AZ192" s="99">
        <v>2.3650000000000002</v>
      </c>
      <c r="BA192" s="99">
        <v>1.1625000000000001</v>
      </c>
      <c r="BB192" s="99">
        <v>16.75</v>
      </c>
      <c r="BC192" s="99">
        <v>33.017499999999998</v>
      </c>
      <c r="BD192" s="99">
        <v>35.297515547573916</v>
      </c>
      <c r="BE192" s="99">
        <v>41.4</v>
      </c>
      <c r="BF192" s="99">
        <v>71.417500000000004</v>
      </c>
      <c r="BG192" s="99">
        <v>16.112291666666668</v>
      </c>
      <c r="BH192" s="99">
        <v>11.565</v>
      </c>
      <c r="BI192" s="99">
        <v>12</v>
      </c>
      <c r="BJ192" s="99">
        <v>2.3149999999999999</v>
      </c>
      <c r="BK192" s="99">
        <v>55.997500000000002</v>
      </c>
      <c r="BL192" s="99">
        <v>9.4024999999999999</v>
      </c>
      <c r="BM192" s="99">
        <v>10.45</v>
      </c>
    </row>
    <row r="193" spans="1:65" x14ac:dyDescent="0.2">
      <c r="A193" s="13">
        <v>3930620500</v>
      </c>
      <c r="B193" s="14" t="s">
        <v>529</v>
      </c>
      <c r="C193" s="14" t="s">
        <v>540</v>
      </c>
      <c r="D193" s="14" t="s">
        <v>541</v>
      </c>
      <c r="E193" s="99">
        <v>15.7225</v>
      </c>
      <c r="F193" s="99">
        <v>4.1749999999999998</v>
      </c>
      <c r="G193" s="99">
        <v>4.24</v>
      </c>
      <c r="H193" s="99">
        <v>1.4875</v>
      </c>
      <c r="I193" s="99">
        <v>0.99</v>
      </c>
      <c r="J193" s="99">
        <v>2.0075000000000003</v>
      </c>
      <c r="K193" s="99">
        <v>1.3075000000000001</v>
      </c>
      <c r="L193" s="99">
        <v>1.04</v>
      </c>
      <c r="M193" s="99">
        <v>3.71</v>
      </c>
      <c r="N193" s="99">
        <v>3.125</v>
      </c>
      <c r="O193" s="99">
        <v>0.41000000000000003</v>
      </c>
      <c r="P193" s="99">
        <v>1.5075000000000001</v>
      </c>
      <c r="Q193" s="99">
        <v>4.1850000000000005</v>
      </c>
      <c r="R193" s="99">
        <v>3.57</v>
      </c>
      <c r="S193" s="99">
        <v>3.7925000000000004</v>
      </c>
      <c r="T193" s="99">
        <v>2.2974999999999999</v>
      </c>
      <c r="U193" s="99">
        <v>4.1375000000000002</v>
      </c>
      <c r="V193" s="99">
        <v>1.2550000000000001</v>
      </c>
      <c r="W193" s="99">
        <v>1.9624999999999999</v>
      </c>
      <c r="X193" s="99">
        <v>2.3449999999999998</v>
      </c>
      <c r="Y193" s="99">
        <v>16.535000000000004</v>
      </c>
      <c r="Z193" s="99">
        <v>5.2</v>
      </c>
      <c r="AA193" s="99">
        <v>2.8525</v>
      </c>
      <c r="AB193" s="99">
        <v>1.1775</v>
      </c>
      <c r="AC193" s="99">
        <v>3.04</v>
      </c>
      <c r="AD193" s="99">
        <v>1.8</v>
      </c>
      <c r="AE193" s="92">
        <v>583.23</v>
      </c>
      <c r="AF193" s="92">
        <v>265510.5</v>
      </c>
      <c r="AG193" s="100">
        <v>3.4975000000001968</v>
      </c>
      <c r="AH193" s="92">
        <v>894.63862994778401</v>
      </c>
      <c r="AI193" s="99" t="s">
        <v>869</v>
      </c>
      <c r="AJ193" s="99">
        <v>74.205819464583328</v>
      </c>
      <c r="AK193" s="99">
        <v>70.97834043699379</v>
      </c>
      <c r="AL193" s="99">
        <v>145.18415990157712</v>
      </c>
      <c r="AM193" s="99">
        <v>182.32409999999999</v>
      </c>
      <c r="AN193" s="99">
        <v>57.449999999999996</v>
      </c>
      <c r="AO193" s="101">
        <v>2.8889999999999998</v>
      </c>
      <c r="AP193" s="99">
        <v>131.23000000000002</v>
      </c>
      <c r="AQ193" s="99">
        <v>113.6575</v>
      </c>
      <c r="AR193" s="99">
        <v>120</v>
      </c>
      <c r="AS193" s="99">
        <v>10.414999999999999</v>
      </c>
      <c r="AT193" s="99">
        <v>497.125</v>
      </c>
      <c r="AU193" s="99">
        <v>4.8</v>
      </c>
      <c r="AV193" s="99">
        <v>10.875</v>
      </c>
      <c r="AW193" s="99">
        <v>5.4424999999999999</v>
      </c>
      <c r="AX193" s="99">
        <v>13.962499999999999</v>
      </c>
      <c r="AY193" s="99">
        <v>32.722499999999997</v>
      </c>
      <c r="AZ193" s="99">
        <v>2.7624999999999997</v>
      </c>
      <c r="BA193" s="99">
        <v>1.2250000000000001</v>
      </c>
      <c r="BB193" s="99">
        <v>13.672499999999999</v>
      </c>
      <c r="BC193" s="99">
        <v>41.1325</v>
      </c>
      <c r="BD193" s="99">
        <v>26.297499999999999</v>
      </c>
      <c r="BE193" s="99">
        <v>44.75</v>
      </c>
      <c r="BF193" s="99">
        <v>82.69250000000001</v>
      </c>
      <c r="BG193" s="99">
        <v>10.125</v>
      </c>
      <c r="BH193" s="99">
        <v>12.700000000000001</v>
      </c>
      <c r="BI193" s="99">
        <v>6.6050000000000004</v>
      </c>
      <c r="BJ193" s="99">
        <v>2.4550000000000001</v>
      </c>
      <c r="BK193" s="99">
        <v>39.450000000000003</v>
      </c>
      <c r="BL193" s="99">
        <v>9.8050000000000015</v>
      </c>
      <c r="BM193" s="99">
        <v>10.905000000000001</v>
      </c>
    </row>
    <row r="194" spans="1:65" x14ac:dyDescent="0.2">
      <c r="A194" s="13">
        <v>4011620100</v>
      </c>
      <c r="B194" s="14" t="s">
        <v>542</v>
      </c>
      <c r="C194" s="14" t="s">
        <v>850</v>
      </c>
      <c r="D194" s="14" t="s">
        <v>851</v>
      </c>
      <c r="E194" s="99">
        <v>12.082190597237322</v>
      </c>
      <c r="F194" s="99">
        <v>4.4638260288364418</v>
      </c>
      <c r="G194" s="99">
        <v>4.297096972276977</v>
      </c>
      <c r="H194" s="99">
        <v>1.5876357872571738</v>
      </c>
      <c r="I194" s="99">
        <v>1.161451887728814</v>
      </c>
      <c r="J194" s="99">
        <v>2.0777432055082357</v>
      </c>
      <c r="K194" s="99">
        <v>1.6686392582012353</v>
      </c>
      <c r="L194" s="99">
        <v>1.2146319811351132</v>
      </c>
      <c r="M194" s="99">
        <v>3.7965607295277999</v>
      </c>
      <c r="N194" s="99">
        <v>2.9653661040877877</v>
      </c>
      <c r="O194" s="99">
        <v>0.46249570394195044</v>
      </c>
      <c r="P194" s="99">
        <v>1.5469863198863474</v>
      </c>
      <c r="Q194" s="99">
        <v>3.6485795991843801</v>
      </c>
      <c r="R194" s="99">
        <v>3.8311348593586501</v>
      </c>
      <c r="S194" s="99">
        <v>4.3288734815453944</v>
      </c>
      <c r="T194" s="99">
        <v>2.6507647230210525</v>
      </c>
      <c r="U194" s="99">
        <v>4.6542768980366143</v>
      </c>
      <c r="V194" s="99">
        <v>1.3716942147351188</v>
      </c>
      <c r="W194" s="99">
        <v>2.0568479678169718</v>
      </c>
      <c r="X194" s="99">
        <v>2.1572245952453781</v>
      </c>
      <c r="Y194" s="99">
        <v>15.381607282171151</v>
      </c>
      <c r="Z194" s="99">
        <v>5.2929950372622132</v>
      </c>
      <c r="AA194" s="99">
        <v>3.0495266650899628</v>
      </c>
      <c r="AB194" s="99">
        <v>0.89529058816201057</v>
      </c>
      <c r="AC194" s="99">
        <v>3.0656407780021011</v>
      </c>
      <c r="AD194" s="99">
        <v>2.0569781690751254</v>
      </c>
      <c r="AE194" s="92">
        <v>900.37048502595997</v>
      </c>
      <c r="AF194" s="92">
        <v>257188.8119398948</v>
      </c>
      <c r="AG194" s="100">
        <v>3.2741358467834396</v>
      </c>
      <c r="AH194" s="92">
        <v>842.11086138233259</v>
      </c>
      <c r="AI194" s="99" t="s">
        <v>869</v>
      </c>
      <c r="AJ194" s="99">
        <v>101.92127088352214</v>
      </c>
      <c r="AK194" s="99">
        <v>59.67909888911062</v>
      </c>
      <c r="AL194" s="99">
        <v>161.60036977263275</v>
      </c>
      <c r="AM194" s="99">
        <v>192.57823246104562</v>
      </c>
      <c r="AN194" s="99">
        <v>44.664615244576652</v>
      </c>
      <c r="AO194" s="101">
        <v>2.5221053896811814</v>
      </c>
      <c r="AP194" s="99">
        <v>106.9432944216266</v>
      </c>
      <c r="AQ194" s="99">
        <v>90.61177240588836</v>
      </c>
      <c r="AR194" s="99">
        <v>93.058180905274568</v>
      </c>
      <c r="AS194" s="99">
        <v>10.012264291447359</v>
      </c>
      <c r="AT194" s="99">
        <v>332.41297073969315</v>
      </c>
      <c r="AU194" s="99">
        <v>4.3227157137404761</v>
      </c>
      <c r="AV194" s="99">
        <v>11.826087269094465</v>
      </c>
      <c r="AW194" s="99">
        <v>4.1525073842689793</v>
      </c>
      <c r="AX194" s="99">
        <v>18.224713754587139</v>
      </c>
      <c r="AY194" s="99">
        <v>29.534683990468533</v>
      </c>
      <c r="AZ194" s="99">
        <v>2.0633995954521915</v>
      </c>
      <c r="BA194" s="99">
        <v>1.1773299399557127</v>
      </c>
      <c r="BB194" s="99">
        <v>11.522751530846266</v>
      </c>
      <c r="BC194" s="99">
        <v>41.874742377914423</v>
      </c>
      <c r="BD194" s="99">
        <v>30.252434765733536</v>
      </c>
      <c r="BE194" s="99">
        <v>44.873636036370144</v>
      </c>
      <c r="BF194" s="99">
        <v>65.949722303235134</v>
      </c>
      <c r="BG194" s="99">
        <v>5.6446328179874889</v>
      </c>
      <c r="BH194" s="99">
        <v>11.560175183370879</v>
      </c>
      <c r="BI194" s="99">
        <v>13.290312214168154</v>
      </c>
      <c r="BJ194" s="99">
        <v>2.343263042787366</v>
      </c>
      <c r="BK194" s="99">
        <v>49.626233227894673</v>
      </c>
      <c r="BL194" s="99">
        <v>9.5689161912524998</v>
      </c>
      <c r="BM194" s="99">
        <v>10.722655260874706</v>
      </c>
    </row>
    <row r="195" spans="1:65" x14ac:dyDescent="0.2">
      <c r="A195" s="13">
        <v>4021420200</v>
      </c>
      <c r="B195" s="14" t="s">
        <v>542</v>
      </c>
      <c r="C195" s="14" t="s">
        <v>543</v>
      </c>
      <c r="D195" s="14" t="s">
        <v>544</v>
      </c>
      <c r="E195" s="99">
        <v>14.977499999999999</v>
      </c>
      <c r="F195" s="99">
        <v>4.2650000000000006</v>
      </c>
      <c r="G195" s="99">
        <v>4.2</v>
      </c>
      <c r="H195" s="99">
        <v>1.8374999999999999</v>
      </c>
      <c r="I195" s="99">
        <v>1.1274999999999999</v>
      </c>
      <c r="J195" s="99">
        <v>2.2949999999999999</v>
      </c>
      <c r="K195" s="99">
        <v>1.22</v>
      </c>
      <c r="L195" s="99">
        <v>1.1800000000000002</v>
      </c>
      <c r="M195" s="99">
        <v>3.9775</v>
      </c>
      <c r="N195" s="99">
        <v>2.645</v>
      </c>
      <c r="O195" s="99">
        <v>0.47000000000000003</v>
      </c>
      <c r="P195" s="99">
        <v>1.4424999999999999</v>
      </c>
      <c r="Q195" s="99">
        <v>3.4375</v>
      </c>
      <c r="R195" s="99">
        <v>3.8450000000000002</v>
      </c>
      <c r="S195" s="99">
        <v>4.33</v>
      </c>
      <c r="T195" s="99">
        <v>2.1799999999999997</v>
      </c>
      <c r="U195" s="99">
        <v>3.5475000000000003</v>
      </c>
      <c r="V195" s="99">
        <v>1.28</v>
      </c>
      <c r="W195" s="99">
        <v>2.0324999999999998</v>
      </c>
      <c r="X195" s="99">
        <v>1.84</v>
      </c>
      <c r="Y195" s="99">
        <v>14.792499999999999</v>
      </c>
      <c r="Z195" s="99">
        <v>4.8124999999999991</v>
      </c>
      <c r="AA195" s="99">
        <v>3.0924999999999998</v>
      </c>
      <c r="AB195" s="99">
        <v>0.88749999999999996</v>
      </c>
      <c r="AC195" s="99">
        <v>2.62</v>
      </c>
      <c r="AD195" s="99">
        <v>1.7375</v>
      </c>
      <c r="AE195" s="92">
        <v>860.39499999999998</v>
      </c>
      <c r="AF195" s="92">
        <v>311420</v>
      </c>
      <c r="AG195" s="100">
        <v>3.2370833333332953</v>
      </c>
      <c r="AH195" s="92">
        <v>1017.5112205301028</v>
      </c>
      <c r="AI195" s="99" t="s">
        <v>869</v>
      </c>
      <c r="AJ195" s="99">
        <v>99.305856443505718</v>
      </c>
      <c r="AK195" s="99">
        <v>69.122872934007091</v>
      </c>
      <c r="AL195" s="99">
        <v>168.42872937751281</v>
      </c>
      <c r="AM195" s="99">
        <v>192.52064999999999</v>
      </c>
      <c r="AN195" s="99">
        <v>47.265000000000001</v>
      </c>
      <c r="AO195" s="101">
        <v>2.4507500000000002</v>
      </c>
      <c r="AP195" s="99">
        <v>122.175</v>
      </c>
      <c r="AQ195" s="99">
        <v>134.75</v>
      </c>
      <c r="AR195" s="99">
        <v>84.835000000000008</v>
      </c>
      <c r="AS195" s="99">
        <v>9.4074999999999989</v>
      </c>
      <c r="AT195" s="99">
        <v>477.41499999999996</v>
      </c>
      <c r="AU195" s="99">
        <v>4.54</v>
      </c>
      <c r="AV195" s="99">
        <v>10.785</v>
      </c>
      <c r="AW195" s="99">
        <v>3.84</v>
      </c>
      <c r="AX195" s="99">
        <v>20.375</v>
      </c>
      <c r="AY195" s="99">
        <v>34.375</v>
      </c>
      <c r="AZ195" s="99">
        <v>1.83</v>
      </c>
      <c r="BA195" s="99">
        <v>1.1225000000000001</v>
      </c>
      <c r="BB195" s="99">
        <v>11.97</v>
      </c>
      <c r="BC195" s="99">
        <v>26.925000000000001</v>
      </c>
      <c r="BD195" s="99">
        <v>27.387499999999999</v>
      </c>
      <c r="BE195" s="99">
        <v>30.939999999999998</v>
      </c>
      <c r="BF195" s="99">
        <v>77.5</v>
      </c>
      <c r="BG195" s="99">
        <v>17.239999999999998</v>
      </c>
      <c r="BH195" s="99">
        <v>6.4649999999999999</v>
      </c>
      <c r="BI195" s="99">
        <v>13.5</v>
      </c>
      <c r="BJ195" s="99">
        <v>2.3725000000000001</v>
      </c>
      <c r="BK195" s="99">
        <v>45.685000000000002</v>
      </c>
      <c r="BL195" s="99">
        <v>9.91</v>
      </c>
      <c r="BM195" s="99">
        <v>12</v>
      </c>
    </row>
    <row r="196" spans="1:65" x14ac:dyDescent="0.2">
      <c r="A196" s="13">
        <v>4030020400</v>
      </c>
      <c r="B196" s="14" t="s">
        <v>542</v>
      </c>
      <c r="C196" s="14" t="s">
        <v>545</v>
      </c>
      <c r="D196" s="14" t="s">
        <v>546</v>
      </c>
      <c r="E196" s="99">
        <v>11.902468947674111</v>
      </c>
      <c r="F196" s="99">
        <v>5.1618910863329361</v>
      </c>
      <c r="G196" s="99">
        <v>3.7677429017067938</v>
      </c>
      <c r="H196" s="99">
        <v>1.4016309613703863</v>
      </c>
      <c r="I196" s="99">
        <v>0.95375667412115273</v>
      </c>
      <c r="J196" s="99">
        <v>2.2283111913928586</v>
      </c>
      <c r="K196" s="99">
        <v>1.2247834332149192</v>
      </c>
      <c r="L196" s="99">
        <v>1.3320050233642293</v>
      </c>
      <c r="M196" s="99">
        <v>3.5043905320126156</v>
      </c>
      <c r="N196" s="99">
        <v>3.7505226594673529</v>
      </c>
      <c r="O196" s="99">
        <v>0.55046237513400342</v>
      </c>
      <c r="P196" s="99">
        <v>1.2305478862150565</v>
      </c>
      <c r="Q196" s="99">
        <v>2.7386418502955241</v>
      </c>
      <c r="R196" s="99">
        <v>3.3293830956314672</v>
      </c>
      <c r="S196" s="99">
        <v>4.6023635744065485</v>
      </c>
      <c r="T196" s="99">
        <v>2.3360582584053331</v>
      </c>
      <c r="U196" s="99">
        <v>3.5666688329792442</v>
      </c>
      <c r="V196" s="99">
        <v>1.0810623044219962</v>
      </c>
      <c r="W196" s="99">
        <v>1.8234620841504163</v>
      </c>
      <c r="X196" s="99">
        <v>1.493698065950432</v>
      </c>
      <c r="Y196" s="99">
        <v>15.606008726169907</v>
      </c>
      <c r="Z196" s="99">
        <v>4.5221869844035654</v>
      </c>
      <c r="AA196" s="99">
        <v>2.87880212933737</v>
      </c>
      <c r="AB196" s="99">
        <v>1.3873237511299517</v>
      </c>
      <c r="AC196" s="99">
        <v>2.6122775093132113</v>
      </c>
      <c r="AD196" s="99">
        <v>1.8247142267164285</v>
      </c>
      <c r="AE196" s="92">
        <v>722.36782122818306</v>
      </c>
      <c r="AF196" s="92">
        <v>384930.18598871119</v>
      </c>
      <c r="AG196" s="100">
        <v>3.459961173568157</v>
      </c>
      <c r="AH196" s="92">
        <v>1282.5150509173391</v>
      </c>
      <c r="AI196" s="99" t="s">
        <v>869</v>
      </c>
      <c r="AJ196" s="99">
        <v>92.149651257415087</v>
      </c>
      <c r="AK196" s="99">
        <v>57.379965726209782</v>
      </c>
      <c r="AL196" s="99">
        <v>149.52961698362486</v>
      </c>
      <c r="AM196" s="99">
        <v>191.86548143897042</v>
      </c>
      <c r="AN196" s="99">
        <v>51.088570669758163</v>
      </c>
      <c r="AO196" s="101">
        <v>2.4868385842503695</v>
      </c>
      <c r="AP196" s="99">
        <v>126.67063696977031</v>
      </c>
      <c r="AQ196" s="99">
        <v>108.42375554220894</v>
      </c>
      <c r="AR196" s="99">
        <v>134.36160564467309</v>
      </c>
      <c r="AS196" s="99">
        <v>9.0220582190072047</v>
      </c>
      <c r="AT196" s="99">
        <v>483.69350162014501</v>
      </c>
      <c r="AU196" s="99">
        <v>4.3912995644651529</v>
      </c>
      <c r="AV196" s="99">
        <v>9.5082199791482864</v>
      </c>
      <c r="AW196" s="99">
        <v>3.9159504994296244</v>
      </c>
      <c r="AX196" s="99">
        <v>12.525807093826172</v>
      </c>
      <c r="AY196" s="99">
        <v>36.010478528783594</v>
      </c>
      <c r="AZ196" s="99">
        <v>2.5508792870592756</v>
      </c>
      <c r="BA196" s="99">
        <v>0.95679512073311934</v>
      </c>
      <c r="BB196" s="99">
        <v>15.562565114896746</v>
      </c>
      <c r="BC196" s="99">
        <v>23.340773697229658</v>
      </c>
      <c r="BD196" s="99">
        <v>17.880785292830879</v>
      </c>
      <c r="BE196" s="99">
        <v>30.014466205109024</v>
      </c>
      <c r="BF196" s="99">
        <v>109.69600047502615</v>
      </c>
      <c r="BG196" s="99">
        <v>13.834722512722516</v>
      </c>
      <c r="BH196" s="99">
        <v>12.151449828687339</v>
      </c>
      <c r="BI196" s="99">
        <v>11.233163374980068</v>
      </c>
      <c r="BJ196" s="99">
        <v>2.2795045718402482</v>
      </c>
      <c r="BK196" s="99">
        <v>41.072642828237001</v>
      </c>
      <c r="BL196" s="99">
        <v>9.4719482297236688</v>
      </c>
      <c r="BM196" s="99">
        <v>11.605819251131802</v>
      </c>
    </row>
    <row r="197" spans="1:65" x14ac:dyDescent="0.2">
      <c r="A197" s="13">
        <v>4034780550</v>
      </c>
      <c r="B197" s="14" t="s">
        <v>542</v>
      </c>
      <c r="C197" s="14" t="s">
        <v>547</v>
      </c>
      <c r="D197" s="14" t="s">
        <v>548</v>
      </c>
      <c r="E197" s="99">
        <v>12.772499999999999</v>
      </c>
      <c r="F197" s="99">
        <v>3.9275000000000002</v>
      </c>
      <c r="G197" s="99">
        <v>3.8650000000000002</v>
      </c>
      <c r="H197" s="99">
        <v>1.2549999999999999</v>
      </c>
      <c r="I197" s="99">
        <v>0.99</v>
      </c>
      <c r="J197" s="99">
        <v>2.0425</v>
      </c>
      <c r="K197" s="99">
        <v>1.4875</v>
      </c>
      <c r="L197" s="99">
        <v>1.325</v>
      </c>
      <c r="M197" s="99">
        <v>3.4550000000000001</v>
      </c>
      <c r="N197" s="99">
        <v>2.6525000000000003</v>
      </c>
      <c r="O197" s="99">
        <v>0.56500000000000006</v>
      </c>
      <c r="P197" s="99">
        <v>1.4775</v>
      </c>
      <c r="Q197" s="99">
        <v>2.7675000000000001</v>
      </c>
      <c r="R197" s="99">
        <v>3.1624999999999996</v>
      </c>
      <c r="S197" s="99">
        <v>4.2175000000000002</v>
      </c>
      <c r="T197" s="99">
        <v>2.0249999999999999</v>
      </c>
      <c r="U197" s="99">
        <v>3.8199999999999994</v>
      </c>
      <c r="V197" s="99">
        <v>0.99</v>
      </c>
      <c r="W197" s="99">
        <v>1.7649999999999999</v>
      </c>
      <c r="X197" s="99">
        <v>1.9100000000000001</v>
      </c>
      <c r="Y197" s="99">
        <v>14.067499999999999</v>
      </c>
      <c r="Z197" s="99">
        <v>4.1750000000000007</v>
      </c>
      <c r="AA197" s="99">
        <v>2.5775000000000001</v>
      </c>
      <c r="AB197" s="99">
        <v>1.0625</v>
      </c>
      <c r="AC197" s="99">
        <v>2.39</v>
      </c>
      <c r="AD197" s="99">
        <v>1.6375000000000002</v>
      </c>
      <c r="AE197" s="92">
        <v>675</v>
      </c>
      <c r="AF197" s="92">
        <v>249612.5</v>
      </c>
      <c r="AG197" s="100">
        <v>2.9729666666667884</v>
      </c>
      <c r="AH197" s="92">
        <v>786.7933811578863</v>
      </c>
      <c r="AI197" s="99" t="s">
        <v>869</v>
      </c>
      <c r="AJ197" s="99">
        <v>95.022648072516304</v>
      </c>
      <c r="AK197" s="99">
        <v>64.682226189583332</v>
      </c>
      <c r="AL197" s="99">
        <v>159.70487426209962</v>
      </c>
      <c r="AM197" s="99">
        <v>192.59565000000001</v>
      </c>
      <c r="AN197" s="99">
        <v>37.5</v>
      </c>
      <c r="AO197" s="101">
        <v>2.57125</v>
      </c>
      <c r="AP197" s="99">
        <v>95.875</v>
      </c>
      <c r="AQ197" s="99">
        <v>95</v>
      </c>
      <c r="AR197" s="99">
        <v>79.375</v>
      </c>
      <c r="AS197" s="99">
        <v>9.2099999999999991</v>
      </c>
      <c r="AT197" s="99">
        <v>425.19749999999999</v>
      </c>
      <c r="AU197" s="99">
        <v>5.5175000000000001</v>
      </c>
      <c r="AV197" s="99">
        <v>9.995000000000001</v>
      </c>
      <c r="AW197" s="99">
        <v>3.5649999999999999</v>
      </c>
      <c r="AX197" s="99">
        <v>17.5625</v>
      </c>
      <c r="AY197" s="99">
        <v>39.75</v>
      </c>
      <c r="AZ197" s="99">
        <v>2.1175000000000002</v>
      </c>
      <c r="BA197" s="99">
        <v>1.0325000000000002</v>
      </c>
      <c r="BB197" s="99">
        <v>12.125</v>
      </c>
      <c r="BC197" s="99">
        <v>32</v>
      </c>
      <c r="BD197" s="99">
        <v>23.49</v>
      </c>
      <c r="BE197" s="99">
        <v>36.49</v>
      </c>
      <c r="BF197" s="99">
        <v>59.25</v>
      </c>
      <c r="BG197" s="99">
        <v>13.475</v>
      </c>
      <c r="BH197" s="99">
        <v>9.2774999999999999</v>
      </c>
      <c r="BI197" s="99">
        <v>5.9375</v>
      </c>
      <c r="BJ197" s="99">
        <v>2.2725</v>
      </c>
      <c r="BK197" s="99">
        <v>33.375</v>
      </c>
      <c r="BL197" s="99">
        <v>8.004999999999999</v>
      </c>
      <c r="BM197" s="99">
        <v>6.2575000000000003</v>
      </c>
    </row>
    <row r="198" spans="1:65" x14ac:dyDescent="0.2">
      <c r="A198" s="13">
        <v>4036420150</v>
      </c>
      <c r="B198" s="14" t="s">
        <v>542</v>
      </c>
      <c r="C198" s="14" t="s">
        <v>549</v>
      </c>
      <c r="D198" s="14" t="s">
        <v>550</v>
      </c>
      <c r="E198" s="99">
        <v>13.085000000000001</v>
      </c>
      <c r="F198" s="99">
        <v>3.3824999999999998</v>
      </c>
      <c r="G198" s="99">
        <v>3.8</v>
      </c>
      <c r="H198" s="99">
        <v>1.29</v>
      </c>
      <c r="I198" s="99">
        <v>0.93</v>
      </c>
      <c r="J198" s="99">
        <v>1.9949999999999997</v>
      </c>
      <c r="K198" s="99">
        <v>1.2774999999999999</v>
      </c>
      <c r="L198" s="99">
        <v>1.0225</v>
      </c>
      <c r="M198" s="99">
        <v>3.6224999999999996</v>
      </c>
      <c r="N198" s="99">
        <v>2.5649999999999999</v>
      </c>
      <c r="O198" s="99">
        <v>0.56000000000000005</v>
      </c>
      <c r="P198" s="99">
        <v>1.5150000000000001</v>
      </c>
      <c r="Q198" s="99">
        <v>3.2749999999999999</v>
      </c>
      <c r="R198" s="99">
        <v>3.2650000000000001</v>
      </c>
      <c r="S198" s="99">
        <v>3.9749999999999996</v>
      </c>
      <c r="T198" s="99">
        <v>2.04</v>
      </c>
      <c r="U198" s="99">
        <v>3.6349999999999998</v>
      </c>
      <c r="V198" s="99">
        <v>1.2025000000000001</v>
      </c>
      <c r="W198" s="99">
        <v>1.85</v>
      </c>
      <c r="X198" s="99">
        <v>1.7325000000000002</v>
      </c>
      <c r="Y198" s="99">
        <v>16.025000000000002</v>
      </c>
      <c r="Z198" s="99">
        <v>4.7475000000000005</v>
      </c>
      <c r="AA198" s="99">
        <v>2.3449999999999998</v>
      </c>
      <c r="AB198" s="99">
        <v>0.98250000000000004</v>
      </c>
      <c r="AC198" s="99">
        <v>2.9574999999999996</v>
      </c>
      <c r="AD198" s="99">
        <v>1.7249999999999999</v>
      </c>
      <c r="AE198" s="92">
        <v>892.21749999999997</v>
      </c>
      <c r="AF198" s="92">
        <v>355883.25</v>
      </c>
      <c r="AG198" s="100">
        <v>2.9687500000000169</v>
      </c>
      <c r="AH198" s="92">
        <v>1123.1129578440193</v>
      </c>
      <c r="AI198" s="99" t="s">
        <v>869</v>
      </c>
      <c r="AJ198" s="99">
        <v>91.576274137502025</v>
      </c>
      <c r="AK198" s="99">
        <v>69.17</v>
      </c>
      <c r="AL198" s="99">
        <v>160.74627413750204</v>
      </c>
      <c r="AM198" s="99">
        <v>191.24565000000001</v>
      </c>
      <c r="AN198" s="99">
        <v>59.697499999999998</v>
      </c>
      <c r="AO198" s="101">
        <v>2.4165000000000001</v>
      </c>
      <c r="AP198" s="99">
        <v>119.7825</v>
      </c>
      <c r="AQ198" s="99">
        <v>94.142499999999984</v>
      </c>
      <c r="AR198" s="99">
        <v>90.422499999999999</v>
      </c>
      <c r="AS198" s="99">
        <v>10.215</v>
      </c>
      <c r="AT198" s="99">
        <v>483.73499999999996</v>
      </c>
      <c r="AU198" s="99">
        <v>4.6450000000000005</v>
      </c>
      <c r="AV198" s="99">
        <v>10.49</v>
      </c>
      <c r="AW198" s="99">
        <v>4.0674999999999999</v>
      </c>
      <c r="AX198" s="99">
        <v>16.2575</v>
      </c>
      <c r="AY198" s="99">
        <v>38.020000000000003</v>
      </c>
      <c r="AZ198" s="99">
        <v>1.9275</v>
      </c>
      <c r="BA198" s="99">
        <v>1.1125</v>
      </c>
      <c r="BB198" s="99">
        <v>11.574999999999999</v>
      </c>
      <c r="BC198" s="99">
        <v>22.59</v>
      </c>
      <c r="BD198" s="99">
        <v>27.105</v>
      </c>
      <c r="BE198" s="99">
        <v>31.7425</v>
      </c>
      <c r="BF198" s="99">
        <v>74.204999999999998</v>
      </c>
      <c r="BG198" s="99">
        <v>9.8283333333333349</v>
      </c>
      <c r="BH198" s="99">
        <v>10.3675</v>
      </c>
      <c r="BI198" s="99">
        <v>13.77</v>
      </c>
      <c r="BJ198" s="99">
        <v>2.2974999999999999</v>
      </c>
      <c r="BK198" s="99">
        <v>56.072500000000005</v>
      </c>
      <c r="BL198" s="99">
        <v>9.1925000000000008</v>
      </c>
      <c r="BM198" s="99">
        <v>7.7750000000000004</v>
      </c>
    </row>
    <row r="199" spans="1:65" x14ac:dyDescent="0.2">
      <c r="A199" s="13">
        <v>4036420675</v>
      </c>
      <c r="B199" s="14" t="s">
        <v>542</v>
      </c>
      <c r="C199" s="14" t="s">
        <v>549</v>
      </c>
      <c r="D199" s="14" t="s">
        <v>852</v>
      </c>
      <c r="E199" s="99">
        <v>13.797957996265861</v>
      </c>
      <c r="F199" s="99">
        <v>4.3014740401120388</v>
      </c>
      <c r="G199" s="99">
        <v>4.2304864089796483</v>
      </c>
      <c r="H199" s="99">
        <v>1.6580529442799954</v>
      </c>
      <c r="I199" s="99">
        <v>0.93259831216522282</v>
      </c>
      <c r="J199" s="99">
        <v>2.5061591637155369</v>
      </c>
      <c r="K199" s="99">
        <v>1.3021295854852526</v>
      </c>
      <c r="L199" s="99">
        <v>1.334306012963951</v>
      </c>
      <c r="M199" s="99">
        <v>3.93578115393034</v>
      </c>
      <c r="N199" s="99">
        <v>3.070144313436729</v>
      </c>
      <c r="O199" s="99">
        <v>0.57724297618844567</v>
      </c>
      <c r="P199" s="99">
        <v>1.390714946891674</v>
      </c>
      <c r="Q199" s="99">
        <v>3.5356922327962312</v>
      </c>
      <c r="R199" s="99">
        <v>3.5453200705877093</v>
      </c>
      <c r="S199" s="99">
        <v>4.0973229023578579</v>
      </c>
      <c r="T199" s="99">
        <v>2.0620459528606432</v>
      </c>
      <c r="U199" s="99">
        <v>3.8862215444740746</v>
      </c>
      <c r="V199" s="99">
        <v>1.2960031541308548</v>
      </c>
      <c r="W199" s="99">
        <v>1.9822326860893442</v>
      </c>
      <c r="X199" s="99">
        <v>1.7313071166376954</v>
      </c>
      <c r="Y199" s="99">
        <v>15.495792655739422</v>
      </c>
      <c r="Z199" s="99">
        <v>4.8657677460379656</v>
      </c>
      <c r="AA199" s="99">
        <v>2.7856558327357188</v>
      </c>
      <c r="AB199" s="99">
        <v>1.0672524098831209</v>
      </c>
      <c r="AC199" s="99">
        <v>2.9988701795044723</v>
      </c>
      <c r="AD199" s="99">
        <v>1.7747377194541594</v>
      </c>
      <c r="AE199" s="92">
        <v>948.66842087577083</v>
      </c>
      <c r="AF199" s="92">
        <v>332447.28601343936</v>
      </c>
      <c r="AG199" s="100">
        <v>2.8803571040989979</v>
      </c>
      <c r="AH199" s="92">
        <v>1037.1142077073057</v>
      </c>
      <c r="AI199" s="99" t="s">
        <v>869</v>
      </c>
      <c r="AJ199" s="99">
        <v>97.411193168497277</v>
      </c>
      <c r="AK199" s="99">
        <v>67.834618710685561</v>
      </c>
      <c r="AL199" s="99">
        <v>165.24581187918284</v>
      </c>
      <c r="AM199" s="99">
        <v>191.8050016823538</v>
      </c>
      <c r="AN199" s="99">
        <v>67.482547979722483</v>
      </c>
      <c r="AO199" s="101">
        <v>2.3690761281074431</v>
      </c>
      <c r="AP199" s="99">
        <v>128.81619828711086</v>
      </c>
      <c r="AQ199" s="99">
        <v>112.66060184736988</v>
      </c>
      <c r="AR199" s="99">
        <v>120.78048353604547</v>
      </c>
      <c r="AS199" s="99">
        <v>9.6227557525205647</v>
      </c>
      <c r="AT199" s="99">
        <v>502.3882382252408</v>
      </c>
      <c r="AU199" s="99">
        <v>4.650044730982243</v>
      </c>
      <c r="AV199" s="99">
        <v>10.193291666362928</v>
      </c>
      <c r="AW199" s="99">
        <v>3.7359932898973045</v>
      </c>
      <c r="AX199" s="99">
        <v>23.169410785362693</v>
      </c>
      <c r="AY199" s="99">
        <v>42.274061146247185</v>
      </c>
      <c r="AZ199" s="99">
        <v>2.0612479071874823</v>
      </c>
      <c r="BA199" s="99">
        <v>1.0673846498978279</v>
      </c>
      <c r="BB199" s="99">
        <v>13.993848224885053</v>
      </c>
      <c r="BC199" s="99">
        <v>24.106109995666035</v>
      </c>
      <c r="BD199" s="99">
        <v>21.563549932638509</v>
      </c>
      <c r="BE199" s="99">
        <v>22.193059120666373</v>
      </c>
      <c r="BF199" s="99">
        <v>68.138090663458414</v>
      </c>
      <c r="BG199" s="99">
        <v>16.505689749105681</v>
      </c>
      <c r="BH199" s="99">
        <v>9.6295388928389212</v>
      </c>
      <c r="BI199" s="99">
        <v>14.598906628650514</v>
      </c>
      <c r="BJ199" s="99">
        <v>2.4746372091911635</v>
      </c>
      <c r="BK199" s="99">
        <v>50.766054580537464</v>
      </c>
      <c r="BL199" s="99">
        <v>9.1570079950029353</v>
      </c>
      <c r="BM199" s="99">
        <v>10.860127362402215</v>
      </c>
    </row>
    <row r="200" spans="1:65" x14ac:dyDescent="0.2">
      <c r="A200" s="13">
        <v>4036420700</v>
      </c>
      <c r="B200" s="14" t="s">
        <v>542</v>
      </c>
      <c r="C200" s="14" t="s">
        <v>549</v>
      </c>
      <c r="D200" s="14" t="s">
        <v>551</v>
      </c>
      <c r="E200" s="99">
        <v>12.6525</v>
      </c>
      <c r="F200" s="99">
        <v>4.3899999999999997</v>
      </c>
      <c r="G200" s="99">
        <v>4.0149999999999997</v>
      </c>
      <c r="H200" s="99">
        <v>1.2475000000000001</v>
      </c>
      <c r="I200" s="99">
        <v>0.94500000000000006</v>
      </c>
      <c r="J200" s="99">
        <v>2.08</v>
      </c>
      <c r="K200" s="99">
        <v>1.3574999999999999</v>
      </c>
      <c r="L200" s="99">
        <v>0.95250000000000001</v>
      </c>
      <c r="M200" s="99">
        <v>3.5824999999999996</v>
      </c>
      <c r="N200" s="99">
        <v>2.5874999999999999</v>
      </c>
      <c r="O200" s="99">
        <v>0.53749999999999998</v>
      </c>
      <c r="P200" s="99">
        <v>1.4375</v>
      </c>
      <c r="Q200" s="99">
        <v>2.9275000000000002</v>
      </c>
      <c r="R200" s="99">
        <v>3.2925</v>
      </c>
      <c r="S200" s="99">
        <v>4.2050000000000001</v>
      </c>
      <c r="T200" s="99">
        <v>2.59</v>
      </c>
      <c r="U200" s="99">
        <v>3.55</v>
      </c>
      <c r="V200" s="99">
        <v>1.08</v>
      </c>
      <c r="W200" s="99">
        <v>1.665</v>
      </c>
      <c r="X200" s="99">
        <v>1.9700000000000002</v>
      </c>
      <c r="Y200" s="99">
        <v>14.977500000000001</v>
      </c>
      <c r="Z200" s="99">
        <v>3.76</v>
      </c>
      <c r="AA200" s="99">
        <v>2.3550000000000004</v>
      </c>
      <c r="AB200" s="99">
        <v>0.97</v>
      </c>
      <c r="AC200" s="99">
        <v>2.7250000000000001</v>
      </c>
      <c r="AD200" s="99">
        <v>1.675</v>
      </c>
      <c r="AE200" s="92">
        <v>863.85750000000007</v>
      </c>
      <c r="AF200" s="92">
        <v>304816.25</v>
      </c>
      <c r="AG200" s="100">
        <v>3.0488035714287434</v>
      </c>
      <c r="AH200" s="92">
        <v>972.46002657996235</v>
      </c>
      <c r="AI200" s="99" t="s">
        <v>869</v>
      </c>
      <c r="AJ200" s="99">
        <v>91.387126941531506</v>
      </c>
      <c r="AK200" s="99">
        <v>64.809514433333334</v>
      </c>
      <c r="AL200" s="99">
        <v>156.19664137486484</v>
      </c>
      <c r="AM200" s="99">
        <v>191.80815000000001</v>
      </c>
      <c r="AN200" s="99">
        <v>55.815000000000005</v>
      </c>
      <c r="AO200" s="101">
        <v>2.3832499999999999</v>
      </c>
      <c r="AP200" s="99">
        <v>107.65</v>
      </c>
      <c r="AQ200" s="99">
        <v>107.155</v>
      </c>
      <c r="AR200" s="99">
        <v>106.28</v>
      </c>
      <c r="AS200" s="99">
        <v>10.052499999999998</v>
      </c>
      <c r="AT200" s="99">
        <v>444.27499999999998</v>
      </c>
      <c r="AU200" s="99">
        <v>5.1050000000000004</v>
      </c>
      <c r="AV200" s="99">
        <v>10.99</v>
      </c>
      <c r="AW200" s="99">
        <v>4.0400000000000009</v>
      </c>
      <c r="AX200" s="99">
        <v>18.200000000000003</v>
      </c>
      <c r="AY200" s="99">
        <v>43.252499999999998</v>
      </c>
      <c r="AZ200" s="99">
        <v>1.8800000000000001</v>
      </c>
      <c r="BA200" s="99">
        <v>0.98249999999999993</v>
      </c>
      <c r="BB200" s="99">
        <v>12.627500000000001</v>
      </c>
      <c r="BC200" s="99">
        <v>21.324999999999999</v>
      </c>
      <c r="BD200" s="99">
        <v>15.6325</v>
      </c>
      <c r="BE200" s="99">
        <v>17.36</v>
      </c>
      <c r="BF200" s="99">
        <v>63.467500000000001</v>
      </c>
      <c r="BG200" s="99">
        <v>8.225833333333334</v>
      </c>
      <c r="BH200" s="99">
        <v>9.6074999999999999</v>
      </c>
      <c r="BI200" s="99">
        <v>12.71</v>
      </c>
      <c r="BJ200" s="99">
        <v>2.4224999999999999</v>
      </c>
      <c r="BK200" s="99">
        <v>52.150000000000006</v>
      </c>
      <c r="BL200" s="99">
        <v>8.9275000000000002</v>
      </c>
      <c r="BM200" s="99">
        <v>10.025</v>
      </c>
    </row>
    <row r="201" spans="1:65" x14ac:dyDescent="0.2">
      <c r="A201" s="13">
        <v>4038620712</v>
      </c>
      <c r="B201" s="14" t="s">
        <v>542</v>
      </c>
      <c r="C201" s="14" t="s">
        <v>552</v>
      </c>
      <c r="D201" s="14" t="s">
        <v>553</v>
      </c>
      <c r="E201" s="99">
        <v>13.370000000000001</v>
      </c>
      <c r="F201" s="99">
        <v>4.3674999999999997</v>
      </c>
      <c r="G201" s="99">
        <v>4.4675000000000002</v>
      </c>
      <c r="H201" s="99">
        <v>1.1875</v>
      </c>
      <c r="I201" s="99">
        <v>1.0149999999999999</v>
      </c>
      <c r="J201" s="99">
        <v>1.86</v>
      </c>
      <c r="K201" s="99">
        <v>1.415</v>
      </c>
      <c r="L201" s="99">
        <v>0.99</v>
      </c>
      <c r="M201" s="99">
        <v>3.9249999999999994</v>
      </c>
      <c r="N201" s="99">
        <v>2.7175000000000002</v>
      </c>
      <c r="O201" s="99">
        <v>0.50249999999999995</v>
      </c>
      <c r="P201" s="99">
        <v>1.56</v>
      </c>
      <c r="Q201" s="99">
        <v>3.4925000000000002</v>
      </c>
      <c r="R201" s="99">
        <v>3.4775</v>
      </c>
      <c r="S201" s="99">
        <v>4.25</v>
      </c>
      <c r="T201" s="99">
        <v>2.4675000000000002</v>
      </c>
      <c r="U201" s="99">
        <v>4.2075000000000005</v>
      </c>
      <c r="V201" s="99">
        <v>1.2549999999999999</v>
      </c>
      <c r="W201" s="99">
        <v>1.9849999999999999</v>
      </c>
      <c r="X201" s="99">
        <v>1.9475000000000002</v>
      </c>
      <c r="Y201" s="99">
        <v>15.552499999999998</v>
      </c>
      <c r="Z201" s="99">
        <v>4.95</v>
      </c>
      <c r="AA201" s="99">
        <v>2.94</v>
      </c>
      <c r="AB201" s="99">
        <v>1.22</v>
      </c>
      <c r="AC201" s="99">
        <v>3.0225</v>
      </c>
      <c r="AD201" s="99">
        <v>1.9350000000000001</v>
      </c>
      <c r="AE201" s="92">
        <v>521.875</v>
      </c>
      <c r="AF201" s="92">
        <v>312000</v>
      </c>
      <c r="AG201" s="100">
        <v>3.4145833333335451</v>
      </c>
      <c r="AH201" s="92">
        <v>1041.4131586675596</v>
      </c>
      <c r="AI201" s="99" t="s">
        <v>869</v>
      </c>
      <c r="AJ201" s="99">
        <v>95.249500757395936</v>
      </c>
      <c r="AK201" s="99">
        <v>70.580935804616558</v>
      </c>
      <c r="AL201" s="99">
        <v>165.83043656201249</v>
      </c>
      <c r="AM201" s="99">
        <v>192.62077500000001</v>
      </c>
      <c r="AN201" s="99">
        <v>63.83</v>
      </c>
      <c r="AO201" s="101">
        <v>2.6997499999999999</v>
      </c>
      <c r="AP201" s="99">
        <v>107.75</v>
      </c>
      <c r="AQ201" s="99">
        <v>68.632500000000007</v>
      </c>
      <c r="AR201" s="99">
        <v>105.1875</v>
      </c>
      <c r="AS201" s="99">
        <v>10.282500000000001</v>
      </c>
      <c r="AT201" s="99">
        <v>491.96749999999997</v>
      </c>
      <c r="AU201" s="99">
        <v>4.8375000000000004</v>
      </c>
      <c r="AV201" s="99">
        <v>9.7824999999999989</v>
      </c>
      <c r="AW201" s="99">
        <v>4.4874999999999998</v>
      </c>
      <c r="AX201" s="99">
        <v>13.9175</v>
      </c>
      <c r="AY201" s="99">
        <v>35.207499999999996</v>
      </c>
      <c r="AZ201" s="99">
        <v>2.0250000000000004</v>
      </c>
      <c r="BA201" s="99">
        <v>1.1475</v>
      </c>
      <c r="BB201" s="99">
        <v>16.625</v>
      </c>
      <c r="BC201" s="99">
        <v>27.31</v>
      </c>
      <c r="BD201" s="99">
        <v>17.807499999999997</v>
      </c>
      <c r="BE201" s="99">
        <v>23.035</v>
      </c>
      <c r="BF201" s="99">
        <v>54.375</v>
      </c>
      <c r="BG201" s="99">
        <v>6.9583333333333339</v>
      </c>
      <c r="BH201" s="99">
        <v>9.41</v>
      </c>
      <c r="BI201" s="99">
        <v>13.75</v>
      </c>
      <c r="BJ201" s="99">
        <v>2.1475</v>
      </c>
      <c r="BK201" s="99">
        <v>40.144999999999996</v>
      </c>
      <c r="BL201" s="99">
        <v>9.125</v>
      </c>
      <c r="BM201" s="99">
        <v>7.7575000000000003</v>
      </c>
    </row>
    <row r="202" spans="1:65" x14ac:dyDescent="0.2">
      <c r="A202" s="13">
        <v>4046140865</v>
      </c>
      <c r="B202" s="14" t="s">
        <v>542</v>
      </c>
      <c r="C202" s="14" t="s">
        <v>554</v>
      </c>
      <c r="D202" s="14" t="s">
        <v>555</v>
      </c>
      <c r="E202" s="99">
        <v>12.927998020716565</v>
      </c>
      <c r="F202" s="99">
        <v>4.735267790102597</v>
      </c>
      <c r="G202" s="99">
        <v>4.0472242444498647</v>
      </c>
      <c r="H202" s="99">
        <v>1.4430242803526363</v>
      </c>
      <c r="I202" s="99">
        <v>0.98360760784401335</v>
      </c>
      <c r="J202" s="99">
        <v>2.0977898715143972</v>
      </c>
      <c r="K202" s="99">
        <v>1.5399404835343433</v>
      </c>
      <c r="L202" s="99">
        <v>0.93617854827714542</v>
      </c>
      <c r="M202" s="99">
        <v>3.5740195252801512</v>
      </c>
      <c r="N202" s="99">
        <v>3.6935574769148025</v>
      </c>
      <c r="O202" s="99">
        <v>0.56109438726608096</v>
      </c>
      <c r="P202" s="99">
        <v>1.457394319679798</v>
      </c>
      <c r="Q202" s="99">
        <v>3.3191527832187906</v>
      </c>
      <c r="R202" s="99">
        <v>3.3653511064797783</v>
      </c>
      <c r="S202" s="99">
        <v>4.2251084207047347</v>
      </c>
      <c r="T202" s="99">
        <v>3.1834933970905768</v>
      </c>
      <c r="U202" s="99">
        <v>3.270477452972222</v>
      </c>
      <c r="V202" s="99">
        <v>1.2385981500467891</v>
      </c>
      <c r="W202" s="99">
        <v>1.9019216166058044</v>
      </c>
      <c r="X202" s="99">
        <v>1.8727522456368728</v>
      </c>
      <c r="Y202" s="99">
        <v>15.373070379861783</v>
      </c>
      <c r="Z202" s="99">
        <v>4.3977749924659371</v>
      </c>
      <c r="AA202" s="99">
        <v>2.6869213013727338</v>
      </c>
      <c r="AB202" s="99">
        <v>0.86515738552278165</v>
      </c>
      <c r="AC202" s="99">
        <v>2.6875247765778143</v>
      </c>
      <c r="AD202" s="99">
        <v>1.8504892145117044</v>
      </c>
      <c r="AE202" s="92">
        <v>1100.639483585315</v>
      </c>
      <c r="AF202" s="92">
        <v>323536.46211855707</v>
      </c>
      <c r="AG202" s="100">
        <v>3.2667265498718749</v>
      </c>
      <c r="AH202" s="92">
        <v>1058.6474585553638</v>
      </c>
      <c r="AI202" s="99" t="s">
        <v>869</v>
      </c>
      <c r="AJ202" s="99">
        <v>86.840931978701633</v>
      </c>
      <c r="AK202" s="99">
        <v>64.106423802292454</v>
      </c>
      <c r="AL202" s="99">
        <v>150.94735578099409</v>
      </c>
      <c r="AM202" s="99">
        <v>191.67805905321083</v>
      </c>
      <c r="AN202" s="99">
        <v>46.901019583348329</v>
      </c>
      <c r="AO202" s="101">
        <v>2.6570397204926635</v>
      </c>
      <c r="AP202" s="99">
        <v>100.7514483160034</v>
      </c>
      <c r="AQ202" s="99">
        <v>95.004202213891304</v>
      </c>
      <c r="AR202" s="99">
        <v>89.045054134310206</v>
      </c>
      <c r="AS202" s="99">
        <v>8.7320693503629503</v>
      </c>
      <c r="AT202" s="99">
        <v>474.34895427276643</v>
      </c>
      <c r="AU202" s="99">
        <v>4.1819712592981126</v>
      </c>
      <c r="AV202" s="99">
        <v>11.795475038786412</v>
      </c>
      <c r="AW202" s="99">
        <v>3.83244662317894</v>
      </c>
      <c r="AX202" s="99">
        <v>20.325510213927512</v>
      </c>
      <c r="AY202" s="99">
        <v>31.75483015755982</v>
      </c>
      <c r="AZ202" s="99">
        <v>2.66712921988477</v>
      </c>
      <c r="BA202" s="99">
        <v>1.1381100495197412</v>
      </c>
      <c r="BB202" s="99">
        <v>12.960198061968903</v>
      </c>
      <c r="BC202" s="99">
        <v>28.37151497982007</v>
      </c>
      <c r="BD202" s="99">
        <v>20.33584541510632</v>
      </c>
      <c r="BE202" s="99">
        <v>31.796422813009876</v>
      </c>
      <c r="BF202" s="99">
        <v>86.633307168988537</v>
      </c>
      <c r="BG202" s="99">
        <v>4.0797991067075063</v>
      </c>
      <c r="BH202" s="99">
        <v>10.810162216672222</v>
      </c>
      <c r="BI202" s="99">
        <v>15.054750071294695</v>
      </c>
      <c r="BJ202" s="99">
        <v>2.17868243405995</v>
      </c>
      <c r="BK202" s="99">
        <v>52.223181335300495</v>
      </c>
      <c r="BL202" s="99">
        <v>9.7305615320582941</v>
      </c>
      <c r="BM202" s="99">
        <v>10.799555070285459</v>
      </c>
    </row>
    <row r="203" spans="1:65" x14ac:dyDescent="0.2">
      <c r="A203" s="13">
        <v>4046140800</v>
      </c>
      <c r="B203" s="14" t="s">
        <v>542</v>
      </c>
      <c r="C203" s="14" t="s">
        <v>554</v>
      </c>
      <c r="D203" s="14" t="s">
        <v>556</v>
      </c>
      <c r="E203" s="99">
        <v>14.157499999999999</v>
      </c>
      <c r="F203" s="99">
        <v>3.8875000000000002</v>
      </c>
      <c r="G203" s="99">
        <v>3.8250000000000002</v>
      </c>
      <c r="H203" s="99">
        <v>1.28</v>
      </c>
      <c r="I203" s="99">
        <v>1.0075000000000001</v>
      </c>
      <c r="J203" s="99">
        <v>2.1025</v>
      </c>
      <c r="K203" s="99">
        <v>1.4350000000000001</v>
      </c>
      <c r="L203" s="99">
        <v>0.96250000000000002</v>
      </c>
      <c r="M203" s="99">
        <v>3.9124999999999996</v>
      </c>
      <c r="N203" s="99">
        <v>2.6574999999999998</v>
      </c>
      <c r="O203" s="99">
        <v>0.55999999999999994</v>
      </c>
      <c r="P203" s="99">
        <v>1.8624999999999998</v>
      </c>
      <c r="Q203" s="99">
        <v>3.6325000000000003</v>
      </c>
      <c r="R203" s="99">
        <v>3.4375</v>
      </c>
      <c r="S203" s="99">
        <v>4.2524999999999995</v>
      </c>
      <c r="T203" s="99">
        <v>2.0575000000000001</v>
      </c>
      <c r="U203" s="99">
        <v>3.5575000000000001</v>
      </c>
      <c r="V203" s="99">
        <v>1.1475</v>
      </c>
      <c r="W203" s="99">
        <v>1.8250000000000002</v>
      </c>
      <c r="X203" s="99">
        <v>1.7875000000000001</v>
      </c>
      <c r="Y203" s="99">
        <v>16.247499999999999</v>
      </c>
      <c r="Z203" s="99">
        <v>5.1875</v>
      </c>
      <c r="AA203" s="99">
        <v>2.605</v>
      </c>
      <c r="AB203" s="99">
        <v>1.2175000000000002</v>
      </c>
      <c r="AC203" s="99">
        <v>2.7249999999999996</v>
      </c>
      <c r="AD203" s="99">
        <v>1.7874999999999999</v>
      </c>
      <c r="AE203" s="92">
        <v>717.625</v>
      </c>
      <c r="AF203" s="92">
        <v>271982.25</v>
      </c>
      <c r="AG203" s="100">
        <v>3.0948333333335385</v>
      </c>
      <c r="AH203" s="92">
        <v>871.21896934972699</v>
      </c>
      <c r="AI203" s="99" t="s">
        <v>869</v>
      </c>
      <c r="AJ203" s="99">
        <v>90.681729943296375</v>
      </c>
      <c r="AK203" s="99">
        <v>66.602903254840427</v>
      </c>
      <c r="AL203" s="99">
        <v>157.28463319813682</v>
      </c>
      <c r="AM203" s="99">
        <v>191.64614999999998</v>
      </c>
      <c r="AN203" s="99">
        <v>57.34</v>
      </c>
      <c r="AO203" s="101">
        <v>2.3929999999999998</v>
      </c>
      <c r="AP203" s="99">
        <v>101.7925</v>
      </c>
      <c r="AQ203" s="99">
        <v>121.30250000000001</v>
      </c>
      <c r="AR203" s="99">
        <v>93.02</v>
      </c>
      <c r="AS203" s="99">
        <v>9.3199999999999985</v>
      </c>
      <c r="AT203" s="99">
        <v>478.60250000000002</v>
      </c>
      <c r="AU203" s="99">
        <v>4.3274999999999997</v>
      </c>
      <c r="AV203" s="99">
        <v>10.700000000000001</v>
      </c>
      <c r="AW203" s="99">
        <v>4.4400000000000004</v>
      </c>
      <c r="AX203" s="99">
        <v>16.239999999999998</v>
      </c>
      <c r="AY203" s="99">
        <v>39.352499999999999</v>
      </c>
      <c r="AZ203" s="99">
        <v>1.8125</v>
      </c>
      <c r="BA203" s="99">
        <v>1.0325</v>
      </c>
      <c r="BB203" s="99">
        <v>13.344999999999999</v>
      </c>
      <c r="BC203" s="99">
        <v>25.089999999999996</v>
      </c>
      <c r="BD203" s="99">
        <v>21.7425</v>
      </c>
      <c r="BE203" s="99">
        <v>25.344999999999999</v>
      </c>
      <c r="BF203" s="99">
        <v>92.55749999999999</v>
      </c>
      <c r="BG203" s="99">
        <v>7.3291666666666675</v>
      </c>
      <c r="BH203" s="99">
        <v>10.199999999999999</v>
      </c>
      <c r="BI203" s="99">
        <v>15.855</v>
      </c>
      <c r="BJ203" s="99">
        <v>2.2524999999999999</v>
      </c>
      <c r="BK203" s="99">
        <v>58.567500000000003</v>
      </c>
      <c r="BL203" s="99">
        <v>9.5175000000000001</v>
      </c>
      <c r="BM203" s="99">
        <v>7.6849999999999996</v>
      </c>
    </row>
    <row r="204" spans="1:65" x14ac:dyDescent="0.2">
      <c r="A204" s="13">
        <v>4121660400</v>
      </c>
      <c r="B204" s="14" t="s">
        <v>557</v>
      </c>
      <c r="C204" s="14" t="s">
        <v>880</v>
      </c>
      <c r="D204" s="14" t="s">
        <v>881</v>
      </c>
      <c r="E204" s="99">
        <v>11.616920248374084</v>
      </c>
      <c r="F204" s="99">
        <v>5.4121991342557925</v>
      </c>
      <c r="G204" s="99">
        <v>4.4780300702365832</v>
      </c>
      <c r="H204" s="99">
        <v>0.84800722943575535</v>
      </c>
      <c r="I204" s="99">
        <v>1.1031228213786919</v>
      </c>
      <c r="J204" s="99">
        <v>2.6180062867323759</v>
      </c>
      <c r="K204" s="99">
        <v>2.2710834275291556</v>
      </c>
      <c r="L204" s="99">
        <v>0.97376833329483858</v>
      </c>
      <c r="M204" s="99">
        <v>4.4824193618203623</v>
      </c>
      <c r="N204" s="99">
        <v>2.7745265380080815</v>
      </c>
      <c r="O204" s="99">
        <v>0.69495900857516246</v>
      </c>
      <c r="P204" s="99">
        <v>1.3586624217323262</v>
      </c>
      <c r="Q204" s="99">
        <v>3.3455155624389912</v>
      </c>
      <c r="R204" s="99">
        <v>3.8941124195428021</v>
      </c>
      <c r="S204" s="99">
        <v>5.6905783097578189</v>
      </c>
      <c r="T204" s="99">
        <v>3.5625725971378861</v>
      </c>
      <c r="U204" s="99">
        <v>4.8747096326649135</v>
      </c>
      <c r="V204" s="99">
        <v>1.3466099774587985</v>
      </c>
      <c r="W204" s="99">
        <v>2.3350460098654935</v>
      </c>
      <c r="X204" s="99">
        <v>2.1362387198886426</v>
      </c>
      <c r="Y204" s="99">
        <v>18.263357964369995</v>
      </c>
      <c r="Z204" s="99">
        <v>6.1902063451202585</v>
      </c>
      <c r="AA204" s="99">
        <v>3.1165735861177573</v>
      </c>
      <c r="AB204" s="99">
        <v>1.6871382765883958</v>
      </c>
      <c r="AC204" s="99">
        <v>3.2899603599833473</v>
      </c>
      <c r="AD204" s="99">
        <v>1.8900184088283227</v>
      </c>
      <c r="AE204" s="92">
        <v>1396.7851952013357</v>
      </c>
      <c r="AF204" s="92">
        <v>612851.7308574426</v>
      </c>
      <c r="AG204" s="100">
        <v>3.4818127120540954</v>
      </c>
      <c r="AH204" s="92">
        <v>2071.0915804395772</v>
      </c>
      <c r="AI204" s="99" t="s">
        <v>869</v>
      </c>
      <c r="AJ204" s="99">
        <v>173.81593095432561</v>
      </c>
      <c r="AK204" s="99">
        <v>73.448893547149311</v>
      </c>
      <c r="AL204" s="99">
        <v>247.26482450147492</v>
      </c>
      <c r="AM204" s="99">
        <v>173.37949858200068</v>
      </c>
      <c r="AN204" s="99">
        <v>101.81682332152235</v>
      </c>
      <c r="AO204" s="101">
        <v>3.3764138076180621</v>
      </c>
      <c r="AP204" s="99">
        <v>96.509960517021952</v>
      </c>
      <c r="AQ204" s="99">
        <v>101.69294701666507</v>
      </c>
      <c r="AR204" s="99">
        <v>136.57298152454348</v>
      </c>
      <c r="AS204" s="99">
        <v>9.7606794316757703</v>
      </c>
      <c r="AT204" s="99">
        <v>347.76412667518247</v>
      </c>
      <c r="AU204" s="99">
        <v>5.7152581327339602</v>
      </c>
      <c r="AV204" s="99">
        <v>11.769724706791177</v>
      </c>
      <c r="AW204" s="99">
        <v>3.8471361857141182</v>
      </c>
      <c r="AX204" s="99">
        <v>28.19759980998694</v>
      </c>
      <c r="AY204" s="99">
        <v>38.411113650263545</v>
      </c>
      <c r="AZ204" s="99">
        <v>2.8865996366836768</v>
      </c>
      <c r="BA204" s="99">
        <v>1.3671706032838742</v>
      </c>
      <c r="BB204" s="99">
        <v>21.160088115930975</v>
      </c>
      <c r="BC204" s="99">
        <v>28.872226251141385</v>
      </c>
      <c r="BD204" s="99">
        <v>18.081160475909886</v>
      </c>
      <c r="BE204" s="99">
        <v>25.001592863827376</v>
      </c>
      <c r="BF204" s="99">
        <v>104.1678711404271</v>
      </c>
      <c r="BG204" s="99">
        <v>7.885855572648909</v>
      </c>
      <c r="BH204" s="99">
        <v>10.232125659408059</v>
      </c>
      <c r="BI204" s="99">
        <v>18.201360994519781</v>
      </c>
      <c r="BJ204" s="99">
        <v>2.7076021782904824</v>
      </c>
      <c r="BK204" s="99">
        <v>55.65402718037933</v>
      </c>
      <c r="BL204" s="99">
        <v>10.090320271990555</v>
      </c>
      <c r="BM204" s="99">
        <v>9.549494083502502</v>
      </c>
    </row>
    <row r="205" spans="1:65" x14ac:dyDescent="0.2">
      <c r="A205" s="13">
        <v>4138900600</v>
      </c>
      <c r="B205" s="14" t="s">
        <v>557</v>
      </c>
      <c r="C205" s="14" t="s">
        <v>558</v>
      </c>
      <c r="D205" s="14" t="s">
        <v>559</v>
      </c>
      <c r="E205" s="99">
        <v>12.4575</v>
      </c>
      <c r="F205" s="99">
        <v>4.5975000000000001</v>
      </c>
      <c r="G205" s="99">
        <v>4.7350000000000003</v>
      </c>
      <c r="H205" s="99">
        <v>1.6524999999999999</v>
      </c>
      <c r="I205" s="99">
        <v>1.2149999999999999</v>
      </c>
      <c r="J205" s="99">
        <v>2.5374999999999996</v>
      </c>
      <c r="K205" s="99">
        <v>2.125</v>
      </c>
      <c r="L205" s="99">
        <v>1.0674999999999999</v>
      </c>
      <c r="M205" s="99">
        <v>4.3550000000000004</v>
      </c>
      <c r="N205" s="99">
        <v>2.5700000000000003</v>
      </c>
      <c r="O205" s="99">
        <v>0.63749999999999996</v>
      </c>
      <c r="P205" s="99">
        <v>1.5649999999999999</v>
      </c>
      <c r="Q205" s="99">
        <v>3.9800000000000004</v>
      </c>
      <c r="R205" s="99">
        <v>4.0425000000000004</v>
      </c>
      <c r="S205" s="99">
        <v>5.7450000000000001</v>
      </c>
      <c r="T205" s="99">
        <v>3.3550000000000004</v>
      </c>
      <c r="U205" s="99">
        <v>4.7850000000000001</v>
      </c>
      <c r="V205" s="99">
        <v>1.4550000000000001</v>
      </c>
      <c r="W205" s="99">
        <v>2.1125000000000003</v>
      </c>
      <c r="X205" s="99">
        <v>2.1074999999999999</v>
      </c>
      <c r="Y205" s="99">
        <v>15.8925</v>
      </c>
      <c r="Z205" s="99">
        <v>5.44</v>
      </c>
      <c r="AA205" s="99">
        <v>2.7349999999999999</v>
      </c>
      <c r="AB205" s="99">
        <v>1.6524999999999999</v>
      </c>
      <c r="AC205" s="99">
        <v>3.3474999999999997</v>
      </c>
      <c r="AD205" s="99">
        <v>2.04</v>
      </c>
      <c r="AE205" s="92">
        <v>2526.9350000000004</v>
      </c>
      <c r="AF205" s="92">
        <v>635199.75</v>
      </c>
      <c r="AG205" s="100">
        <v>3.2363461537500093</v>
      </c>
      <c r="AH205" s="92">
        <v>2072.5818105282751</v>
      </c>
      <c r="AI205" s="99" t="s">
        <v>869</v>
      </c>
      <c r="AJ205" s="99">
        <v>81.410430420833336</v>
      </c>
      <c r="AK205" s="99">
        <v>66.990333872125689</v>
      </c>
      <c r="AL205" s="99">
        <v>148.40076429295902</v>
      </c>
      <c r="AM205" s="99">
        <v>178.49906249999998</v>
      </c>
      <c r="AN205" s="99">
        <v>68.400000000000006</v>
      </c>
      <c r="AO205" s="101">
        <v>3.4094999999999995</v>
      </c>
      <c r="AP205" s="99">
        <v>140.47</v>
      </c>
      <c r="AQ205" s="99">
        <v>160.08750000000001</v>
      </c>
      <c r="AR205" s="99">
        <v>102.91249999999999</v>
      </c>
      <c r="AS205" s="99">
        <v>10.595000000000001</v>
      </c>
      <c r="AT205" s="99">
        <v>485.4375</v>
      </c>
      <c r="AU205" s="99">
        <v>5.8750000000000009</v>
      </c>
      <c r="AV205" s="99">
        <v>11.9475</v>
      </c>
      <c r="AW205" s="99">
        <v>4.53</v>
      </c>
      <c r="AX205" s="99">
        <v>36.837499999999999</v>
      </c>
      <c r="AY205" s="99">
        <v>59.04</v>
      </c>
      <c r="AZ205" s="99">
        <v>2.7925000000000004</v>
      </c>
      <c r="BA205" s="99">
        <v>1.27</v>
      </c>
      <c r="BB205" s="99">
        <v>15.675000000000001</v>
      </c>
      <c r="BC205" s="99">
        <v>41.017499999999998</v>
      </c>
      <c r="BD205" s="99">
        <v>22.9025</v>
      </c>
      <c r="BE205" s="99">
        <v>32.580000000000005</v>
      </c>
      <c r="BF205" s="99">
        <v>83.49</v>
      </c>
      <c r="BG205" s="99">
        <v>6.6041666666666661</v>
      </c>
      <c r="BH205" s="99">
        <v>11.727500000000001</v>
      </c>
      <c r="BI205" s="99">
        <v>19.100000000000001</v>
      </c>
      <c r="BJ205" s="99">
        <v>3.4024999999999999</v>
      </c>
      <c r="BK205" s="99">
        <v>67.3125</v>
      </c>
      <c r="BL205" s="99">
        <v>11.055000000000001</v>
      </c>
      <c r="BM205" s="99">
        <v>9.1050000000000004</v>
      </c>
    </row>
    <row r="206" spans="1:65" x14ac:dyDescent="0.2">
      <c r="A206" s="13">
        <v>4210900075</v>
      </c>
      <c r="B206" s="14" t="s">
        <v>560</v>
      </c>
      <c r="C206" s="14" t="s">
        <v>561</v>
      </c>
      <c r="D206" s="14" t="s">
        <v>562</v>
      </c>
      <c r="E206" s="99">
        <v>13.945</v>
      </c>
      <c r="F206" s="99">
        <v>4.4224999999999994</v>
      </c>
      <c r="G206" s="99">
        <v>4.88</v>
      </c>
      <c r="H206" s="99">
        <v>1.3650000000000002</v>
      </c>
      <c r="I206" s="99">
        <v>1.1025</v>
      </c>
      <c r="J206" s="99">
        <v>2.1825000000000001</v>
      </c>
      <c r="K206" s="99">
        <v>1.4850000000000001</v>
      </c>
      <c r="L206" s="99">
        <v>1.1099999999999999</v>
      </c>
      <c r="M206" s="99">
        <v>4.4024999999999999</v>
      </c>
      <c r="N206" s="99">
        <v>3.1074999999999999</v>
      </c>
      <c r="O206" s="99">
        <v>0.50249999999999995</v>
      </c>
      <c r="P206" s="99">
        <v>1.43</v>
      </c>
      <c r="Q206" s="99">
        <v>3.7275000000000005</v>
      </c>
      <c r="R206" s="99">
        <v>3.5175000000000001</v>
      </c>
      <c r="S206" s="99">
        <v>3.6425000000000001</v>
      </c>
      <c r="T206" s="99">
        <v>2.125</v>
      </c>
      <c r="U206" s="99">
        <v>3.8650000000000002</v>
      </c>
      <c r="V206" s="99">
        <v>1.19</v>
      </c>
      <c r="W206" s="99">
        <v>1.95</v>
      </c>
      <c r="X206" s="99">
        <v>1.6424999999999998</v>
      </c>
      <c r="Y206" s="99">
        <v>15.677500000000002</v>
      </c>
      <c r="Z206" s="99">
        <v>5.1124999999999998</v>
      </c>
      <c r="AA206" s="99">
        <v>2.5975000000000001</v>
      </c>
      <c r="AB206" s="99">
        <v>1.2049999999999998</v>
      </c>
      <c r="AC206" s="99">
        <v>3.47</v>
      </c>
      <c r="AD206" s="99">
        <v>2.0874999999999999</v>
      </c>
      <c r="AE206" s="92">
        <v>1513.88</v>
      </c>
      <c r="AF206" s="92">
        <v>432276.5</v>
      </c>
      <c r="AG206" s="100">
        <v>3.2075000000001088</v>
      </c>
      <c r="AH206" s="92">
        <v>1405.3785280434213</v>
      </c>
      <c r="AI206" s="99" t="s">
        <v>869</v>
      </c>
      <c r="AJ206" s="99">
        <v>99.361955854166666</v>
      </c>
      <c r="AK206" s="99">
        <v>84.51943363744823</v>
      </c>
      <c r="AL206" s="99">
        <v>183.8813894916149</v>
      </c>
      <c r="AM206" s="99">
        <v>192.52140000000003</v>
      </c>
      <c r="AN206" s="99">
        <v>51.05</v>
      </c>
      <c r="AO206" s="101">
        <v>3.0012500000000002</v>
      </c>
      <c r="AP206" s="99">
        <v>102.55</v>
      </c>
      <c r="AQ206" s="99">
        <v>94.742500000000007</v>
      </c>
      <c r="AR206" s="99">
        <v>117.105</v>
      </c>
      <c r="AS206" s="99">
        <v>9.5425000000000004</v>
      </c>
      <c r="AT206" s="99">
        <v>491.28</v>
      </c>
      <c r="AU206" s="99">
        <v>5.73</v>
      </c>
      <c r="AV206" s="99">
        <v>10.715</v>
      </c>
      <c r="AW206" s="99">
        <v>4.9625000000000004</v>
      </c>
      <c r="AX206" s="99">
        <v>19.1525</v>
      </c>
      <c r="AY206" s="99">
        <v>45.367499999999993</v>
      </c>
      <c r="AZ206" s="99">
        <v>1.9775</v>
      </c>
      <c r="BA206" s="99">
        <v>1.0550000000000002</v>
      </c>
      <c r="BB206" s="99">
        <v>12.375</v>
      </c>
      <c r="BC206" s="99">
        <v>31.262499999999999</v>
      </c>
      <c r="BD206" s="99">
        <v>27.520000000000003</v>
      </c>
      <c r="BE206" s="99">
        <v>33.455000000000005</v>
      </c>
      <c r="BF206" s="99">
        <v>77.482500000000002</v>
      </c>
      <c r="BG206" s="99">
        <v>7.8849999999999998</v>
      </c>
      <c r="BH206" s="99">
        <v>11.362500000000001</v>
      </c>
      <c r="BI206" s="99">
        <v>13.155000000000001</v>
      </c>
      <c r="BJ206" s="99">
        <v>2.7775000000000003</v>
      </c>
      <c r="BK206" s="99">
        <v>57.452500000000001</v>
      </c>
      <c r="BL206" s="99">
        <v>9.5175000000000001</v>
      </c>
      <c r="BM206" s="99">
        <v>10.0025</v>
      </c>
    </row>
    <row r="207" spans="1:65" x14ac:dyDescent="0.2">
      <c r="A207" s="13">
        <v>4221500200</v>
      </c>
      <c r="B207" s="14" t="s">
        <v>560</v>
      </c>
      <c r="C207" s="14" t="s">
        <v>882</v>
      </c>
      <c r="D207" s="14" t="s">
        <v>883</v>
      </c>
      <c r="E207" s="99">
        <v>11.720223500380644</v>
      </c>
      <c r="F207" s="99">
        <v>5.6708025058584575</v>
      </c>
      <c r="G207" s="99">
        <v>4.3200912503319735</v>
      </c>
      <c r="H207" s="99">
        <v>1.419697496471096</v>
      </c>
      <c r="I207" s="99">
        <v>0.97621488617583374</v>
      </c>
      <c r="J207" s="99">
        <v>2.2412452343981966</v>
      </c>
      <c r="K207" s="99">
        <v>1.6739061119238796</v>
      </c>
      <c r="L207" s="99">
        <v>1.0123334158015649</v>
      </c>
      <c r="M207" s="99">
        <v>3.6855448086078537</v>
      </c>
      <c r="N207" s="99">
        <v>4.246318393295522</v>
      </c>
      <c r="O207" s="99">
        <v>0.64669796631299836</v>
      </c>
      <c r="P207" s="99">
        <v>1.6340669666780683</v>
      </c>
      <c r="Q207" s="99">
        <v>2.9013369425671476</v>
      </c>
      <c r="R207" s="99">
        <v>3.7979614956034737</v>
      </c>
      <c r="S207" s="99">
        <v>4.9863930339683904</v>
      </c>
      <c r="T207" s="99">
        <v>2.9344347971162064</v>
      </c>
      <c r="U207" s="99">
        <v>3.9601122741184982</v>
      </c>
      <c r="V207" s="99">
        <v>1.2490295443096104</v>
      </c>
      <c r="W207" s="99">
        <v>1.7090549519015525</v>
      </c>
      <c r="X207" s="99">
        <v>1.5412133230246829</v>
      </c>
      <c r="Y207" s="99">
        <v>16.163111727103132</v>
      </c>
      <c r="Z207" s="99">
        <v>6.0236976301407577</v>
      </c>
      <c r="AA207" s="99">
        <v>2.6907063880147093</v>
      </c>
      <c r="AB207" s="99">
        <v>1.4335799228814692</v>
      </c>
      <c r="AC207" s="99">
        <v>3.1692278697087293</v>
      </c>
      <c r="AD207" s="99">
        <v>1.9929402033684789</v>
      </c>
      <c r="AE207" s="92">
        <v>630.655522916991</v>
      </c>
      <c r="AF207" s="92">
        <v>288056.32679943694</v>
      </c>
      <c r="AG207" s="100">
        <v>3.0132354268606738</v>
      </c>
      <c r="AH207" s="92">
        <v>911.08188366386503</v>
      </c>
      <c r="AI207" s="99" t="s">
        <v>869</v>
      </c>
      <c r="AJ207" s="99">
        <v>98.176675706868181</v>
      </c>
      <c r="AK207" s="99">
        <v>89.205579630751174</v>
      </c>
      <c r="AL207" s="99">
        <v>187.38225533761937</v>
      </c>
      <c r="AM207" s="99">
        <v>179.45714269443289</v>
      </c>
      <c r="AN207" s="99">
        <v>48.838887378968963</v>
      </c>
      <c r="AO207" s="101">
        <v>3.0586846108499004</v>
      </c>
      <c r="AP207" s="99">
        <v>67.556972361915371</v>
      </c>
      <c r="AQ207" s="99">
        <v>120.09452790539495</v>
      </c>
      <c r="AR207" s="99">
        <v>126.1868343865718</v>
      </c>
      <c r="AS207" s="99">
        <v>8.9992079866514203</v>
      </c>
      <c r="AT207" s="99">
        <v>356.55568586576157</v>
      </c>
      <c r="AU207" s="99">
        <v>5.6104784003005044</v>
      </c>
      <c r="AV207" s="99">
        <v>10.58504701535475</v>
      </c>
      <c r="AW207" s="99">
        <v>4.8113307184745491</v>
      </c>
      <c r="AX207" s="99">
        <v>23.497999841655783</v>
      </c>
      <c r="AY207" s="99">
        <v>35.050141205865486</v>
      </c>
      <c r="AZ207" s="99">
        <v>2.8171625320211828</v>
      </c>
      <c r="BA207" s="99">
        <v>1.1488030763704777</v>
      </c>
      <c r="BB207" s="99">
        <v>15.004426118569237</v>
      </c>
      <c r="BC207" s="99">
        <v>28.872226251141385</v>
      </c>
      <c r="BD207" s="99">
        <v>20.392215036476685</v>
      </c>
      <c r="BE207" s="99">
        <v>24.010298293549813</v>
      </c>
      <c r="BF207" s="99">
        <v>66.418963708804426</v>
      </c>
      <c r="BG207" s="99">
        <v>7.885855572648909</v>
      </c>
      <c r="BH207" s="99">
        <v>9.8337238056229364</v>
      </c>
      <c r="BI207" s="99">
        <v>14.3694955219893</v>
      </c>
      <c r="BJ207" s="99">
        <v>2.5432120460371315</v>
      </c>
      <c r="BK207" s="99">
        <v>43.862919726909126</v>
      </c>
      <c r="BL207" s="99">
        <v>9.7582090529705372</v>
      </c>
      <c r="BM207" s="99">
        <v>14.221189030827466</v>
      </c>
    </row>
    <row r="208" spans="1:65" x14ac:dyDescent="0.2">
      <c r="A208" s="13">
        <v>4237964700</v>
      </c>
      <c r="B208" s="14" t="s">
        <v>560</v>
      </c>
      <c r="C208" s="14" t="s">
        <v>884</v>
      </c>
      <c r="D208" s="14" t="s">
        <v>563</v>
      </c>
      <c r="E208" s="99">
        <v>14.657500000000001</v>
      </c>
      <c r="F208" s="99">
        <v>4.4749999999999996</v>
      </c>
      <c r="G208" s="99">
        <v>5.4399999999999995</v>
      </c>
      <c r="H208" s="99">
        <v>1.67</v>
      </c>
      <c r="I208" s="99">
        <v>1.3</v>
      </c>
      <c r="J208" s="99">
        <v>2.25</v>
      </c>
      <c r="K208" s="99">
        <v>1.9975000000000001</v>
      </c>
      <c r="L208" s="99">
        <v>1.2075</v>
      </c>
      <c r="M208" s="99">
        <v>4.6174999999999997</v>
      </c>
      <c r="N208" s="99">
        <v>3.5325000000000002</v>
      </c>
      <c r="O208" s="99">
        <v>0.6</v>
      </c>
      <c r="P208" s="99">
        <v>1.91</v>
      </c>
      <c r="Q208" s="99">
        <v>4.33</v>
      </c>
      <c r="R208" s="99">
        <v>4.3075000000000001</v>
      </c>
      <c r="S208" s="99">
        <v>4.8475000000000001</v>
      </c>
      <c r="T208" s="99">
        <v>2.4900000000000002</v>
      </c>
      <c r="U208" s="99">
        <v>4.7824999999999998</v>
      </c>
      <c r="V208" s="99">
        <v>1.375</v>
      </c>
      <c r="W208" s="99">
        <v>2.1375000000000002</v>
      </c>
      <c r="X208" s="99">
        <v>1.865</v>
      </c>
      <c r="Y208" s="99">
        <v>17.392499999999998</v>
      </c>
      <c r="Z208" s="99">
        <v>5.7725000000000009</v>
      </c>
      <c r="AA208" s="99">
        <v>3.8574999999999999</v>
      </c>
      <c r="AB208" s="99">
        <v>1.7575000000000001</v>
      </c>
      <c r="AC208" s="99">
        <v>3.9824999999999999</v>
      </c>
      <c r="AD208" s="99">
        <v>2.6774999999999998</v>
      </c>
      <c r="AE208" s="92">
        <v>1503.74</v>
      </c>
      <c r="AF208" s="92">
        <v>430908.25</v>
      </c>
      <c r="AG208" s="100">
        <v>3.083125000000055</v>
      </c>
      <c r="AH208" s="92">
        <v>1377.5837532568594</v>
      </c>
      <c r="AI208" s="99" t="s">
        <v>869</v>
      </c>
      <c r="AJ208" s="99">
        <v>100.45560395625</v>
      </c>
      <c r="AK208" s="99">
        <v>99.87392945959958</v>
      </c>
      <c r="AL208" s="99">
        <v>200.3295334158496</v>
      </c>
      <c r="AM208" s="99">
        <v>195.52140000000003</v>
      </c>
      <c r="AN208" s="99">
        <v>62.644999999999996</v>
      </c>
      <c r="AO208" s="101">
        <v>3.0447500000000001</v>
      </c>
      <c r="AP208" s="99">
        <v>113.2075</v>
      </c>
      <c r="AQ208" s="99">
        <v>135.875</v>
      </c>
      <c r="AR208" s="99">
        <v>95.795000000000002</v>
      </c>
      <c r="AS208" s="99">
        <v>10.022500000000001</v>
      </c>
      <c r="AT208" s="99">
        <v>392.08000000000004</v>
      </c>
      <c r="AU208" s="99">
        <v>4.34</v>
      </c>
      <c r="AV208" s="99">
        <v>10.969999999999999</v>
      </c>
      <c r="AW208" s="99">
        <v>4.05</v>
      </c>
      <c r="AX208" s="99">
        <v>20.45</v>
      </c>
      <c r="AY208" s="99">
        <v>61.607500000000002</v>
      </c>
      <c r="AZ208" s="99">
        <v>2.3824999999999998</v>
      </c>
      <c r="BA208" s="99">
        <v>1.1000000000000001</v>
      </c>
      <c r="BB208" s="99">
        <v>12.7425</v>
      </c>
      <c r="BC208" s="99">
        <v>33.127500000000005</v>
      </c>
      <c r="BD208" s="99">
        <v>25.862500000000001</v>
      </c>
      <c r="BE208" s="99">
        <v>35.924999999999997</v>
      </c>
      <c r="BF208" s="99">
        <v>61.4375</v>
      </c>
      <c r="BG208" s="99">
        <v>12.956666666666665</v>
      </c>
      <c r="BH208" s="99">
        <v>11.9125</v>
      </c>
      <c r="BI208" s="99">
        <v>18.987500000000001</v>
      </c>
      <c r="BJ208" s="99">
        <v>2.8649999999999998</v>
      </c>
      <c r="BK208" s="99">
        <v>71.282499999999999</v>
      </c>
      <c r="BL208" s="99">
        <v>9.0774999999999988</v>
      </c>
      <c r="BM208" s="99">
        <v>13.452500000000001</v>
      </c>
    </row>
    <row r="209" spans="1:65" x14ac:dyDescent="0.2">
      <c r="A209" s="13">
        <v>4238300750</v>
      </c>
      <c r="B209" s="14" t="s">
        <v>560</v>
      </c>
      <c r="C209" s="14" t="s">
        <v>564</v>
      </c>
      <c r="D209" s="14" t="s">
        <v>565</v>
      </c>
      <c r="E209" s="99">
        <v>15.9925</v>
      </c>
      <c r="F209" s="99">
        <v>4.5924999999999994</v>
      </c>
      <c r="G209" s="99">
        <v>4.9275000000000002</v>
      </c>
      <c r="H209" s="99">
        <v>1.7325000000000002</v>
      </c>
      <c r="I209" s="99">
        <v>0.97499999999999998</v>
      </c>
      <c r="J209" s="99">
        <v>2.0874999999999999</v>
      </c>
      <c r="K209" s="99">
        <v>1.405</v>
      </c>
      <c r="L209" s="99">
        <v>1.1675</v>
      </c>
      <c r="M209" s="99">
        <v>3.8150000000000004</v>
      </c>
      <c r="N209" s="99">
        <v>4.6374999999999993</v>
      </c>
      <c r="O209" s="99">
        <v>0.46749999999999997</v>
      </c>
      <c r="P209" s="99">
        <v>2.1150000000000002</v>
      </c>
      <c r="Q209" s="99">
        <v>4.1875</v>
      </c>
      <c r="R209" s="99">
        <v>3.5049999999999999</v>
      </c>
      <c r="S209" s="99">
        <v>4.5575000000000001</v>
      </c>
      <c r="T209" s="99">
        <v>1.9749999999999999</v>
      </c>
      <c r="U209" s="99">
        <v>4.2249999999999996</v>
      </c>
      <c r="V209" s="99">
        <v>1.2825</v>
      </c>
      <c r="W209" s="99">
        <v>2.1999999999999997</v>
      </c>
      <c r="X209" s="99">
        <v>2.0375000000000001</v>
      </c>
      <c r="Y209" s="99">
        <v>18.017499999999998</v>
      </c>
      <c r="Z209" s="99">
        <v>5.9575000000000005</v>
      </c>
      <c r="AA209" s="99">
        <v>3.0550000000000002</v>
      </c>
      <c r="AB209" s="99">
        <v>1.1225000000000001</v>
      </c>
      <c r="AC209" s="99">
        <v>3.3825000000000003</v>
      </c>
      <c r="AD209" s="99">
        <v>2.3224999999999998</v>
      </c>
      <c r="AE209" s="92">
        <v>1242.8850000000002</v>
      </c>
      <c r="AF209" s="92">
        <v>393516.25</v>
      </c>
      <c r="AG209" s="100">
        <v>3.1812500000000452</v>
      </c>
      <c r="AH209" s="92">
        <v>1274.0556761978664</v>
      </c>
      <c r="AI209" s="99" t="s">
        <v>869</v>
      </c>
      <c r="AJ209" s="99">
        <v>112.49956833916669</v>
      </c>
      <c r="AK209" s="99">
        <v>125.95344608213779</v>
      </c>
      <c r="AL209" s="99">
        <v>238.45301442130449</v>
      </c>
      <c r="AM209" s="99">
        <v>194.02140000000003</v>
      </c>
      <c r="AN209" s="99">
        <v>59.875</v>
      </c>
      <c r="AO209" s="101">
        <v>2.97</v>
      </c>
      <c r="AP209" s="99">
        <v>95.797500000000014</v>
      </c>
      <c r="AQ209" s="99">
        <v>101.5</v>
      </c>
      <c r="AR209" s="99">
        <v>103.5</v>
      </c>
      <c r="AS209" s="99">
        <v>10.2775</v>
      </c>
      <c r="AT209" s="99">
        <v>481.78999999999996</v>
      </c>
      <c r="AU209" s="99">
        <v>5.04</v>
      </c>
      <c r="AV209" s="99">
        <v>11.452500000000001</v>
      </c>
      <c r="AW209" s="99">
        <v>4.24</v>
      </c>
      <c r="AX209" s="99">
        <v>21.174999999999997</v>
      </c>
      <c r="AY209" s="99">
        <v>36.992500000000007</v>
      </c>
      <c r="AZ209" s="99">
        <v>2.145</v>
      </c>
      <c r="BA209" s="99">
        <v>1.2</v>
      </c>
      <c r="BB209" s="99">
        <v>14.544999999999998</v>
      </c>
      <c r="BC209" s="99">
        <v>21.09</v>
      </c>
      <c r="BD209" s="99">
        <v>20.734999999999999</v>
      </c>
      <c r="BE209" s="99">
        <v>22.090000000000003</v>
      </c>
      <c r="BF209" s="99">
        <v>75.002499999999998</v>
      </c>
      <c r="BG209" s="99">
        <v>10.904999999999999</v>
      </c>
      <c r="BH209" s="99">
        <v>11.137499999999999</v>
      </c>
      <c r="BI209" s="99">
        <v>14.1225</v>
      </c>
      <c r="BJ209" s="99">
        <v>2.4675000000000002</v>
      </c>
      <c r="BK209" s="99">
        <v>55.777499999999996</v>
      </c>
      <c r="BL209" s="99">
        <v>9.99</v>
      </c>
      <c r="BM209" s="99">
        <v>11.815</v>
      </c>
    </row>
    <row r="210" spans="1:65" x14ac:dyDescent="0.2">
      <c r="A210" s="13">
        <v>4239740825</v>
      </c>
      <c r="B210" s="14" t="s">
        <v>560</v>
      </c>
      <c r="C210" s="14" t="s">
        <v>566</v>
      </c>
      <c r="D210" s="14" t="s">
        <v>567</v>
      </c>
      <c r="E210" s="99">
        <v>12.937566337671715</v>
      </c>
      <c r="F210" s="99">
        <v>4.3035898609324894</v>
      </c>
      <c r="G210" s="99">
        <v>4.9122802927788838</v>
      </c>
      <c r="H210" s="99">
        <v>1.3012337661480013</v>
      </c>
      <c r="I210" s="99">
        <v>1.0188570803602874</v>
      </c>
      <c r="J210" s="99">
        <v>2.3972882481683211</v>
      </c>
      <c r="K210" s="99">
        <v>1.3729759919431821</v>
      </c>
      <c r="L210" s="99">
        <v>1.0593139501732951</v>
      </c>
      <c r="M210" s="99">
        <v>3.9830329036964525</v>
      </c>
      <c r="N210" s="99">
        <v>3.6524262520058279</v>
      </c>
      <c r="O210" s="99">
        <v>0.55103542887845547</v>
      </c>
      <c r="P210" s="99">
        <v>1.5002614377098749</v>
      </c>
      <c r="Q210" s="99">
        <v>3.7795589474952176</v>
      </c>
      <c r="R210" s="99">
        <v>3.7499177995396646</v>
      </c>
      <c r="S210" s="99">
        <v>3.5841338685216724</v>
      </c>
      <c r="T210" s="99">
        <v>2.346648333881288</v>
      </c>
      <c r="U210" s="99">
        <v>3.8328426205801298</v>
      </c>
      <c r="V210" s="99">
        <v>1.1069246973904461</v>
      </c>
      <c r="W210" s="99">
        <v>1.6969540527322646</v>
      </c>
      <c r="X210" s="99">
        <v>1.5887848217561051</v>
      </c>
      <c r="Y210" s="99">
        <v>14.811343259288186</v>
      </c>
      <c r="Z210" s="99">
        <v>4.1405141036248221</v>
      </c>
      <c r="AA210" s="99">
        <v>2.3134203742941737</v>
      </c>
      <c r="AB210" s="99">
        <v>1.120438074124388</v>
      </c>
      <c r="AC210" s="99">
        <v>3.3470424828061827</v>
      </c>
      <c r="AD210" s="99">
        <v>1.9198917938111451</v>
      </c>
      <c r="AE210" s="92">
        <v>1196.972756204425</v>
      </c>
      <c r="AF210" s="92">
        <v>345916.3241479905</v>
      </c>
      <c r="AG210" s="100">
        <v>3.2822784288720399</v>
      </c>
      <c r="AH210" s="92">
        <v>1132.1477181015557</v>
      </c>
      <c r="AI210" s="99" t="s">
        <v>869</v>
      </c>
      <c r="AJ210" s="99">
        <v>79.682026657631127</v>
      </c>
      <c r="AK210" s="99">
        <v>85.594090178263912</v>
      </c>
      <c r="AL210" s="99">
        <v>165.27611683589504</v>
      </c>
      <c r="AM210" s="99">
        <v>192.29789158412979</v>
      </c>
      <c r="AN210" s="99">
        <v>52.954268106341715</v>
      </c>
      <c r="AO210" s="101">
        <v>3.0727556494420036</v>
      </c>
      <c r="AP210" s="99">
        <v>88.407282811631163</v>
      </c>
      <c r="AQ210" s="99">
        <v>106.66728977880604</v>
      </c>
      <c r="AR210" s="99">
        <v>122.96747010342233</v>
      </c>
      <c r="AS210" s="99">
        <v>9.8857907514373</v>
      </c>
      <c r="AT210" s="99">
        <v>443.63651890650743</v>
      </c>
      <c r="AU210" s="99">
        <v>5.4550207361788736</v>
      </c>
      <c r="AV210" s="99">
        <v>10.720135846683323</v>
      </c>
      <c r="AW210" s="99">
        <v>4.0603953090886957</v>
      </c>
      <c r="AX210" s="99">
        <v>20.553942334701144</v>
      </c>
      <c r="AY210" s="99">
        <v>38.75608481807231</v>
      </c>
      <c r="AZ210" s="99">
        <v>2.0041566793692809</v>
      </c>
      <c r="BA210" s="99">
        <v>1.1591350567312206</v>
      </c>
      <c r="BB210" s="99">
        <v>18.045184136765531</v>
      </c>
      <c r="BC210" s="99">
        <v>18.198567064307205</v>
      </c>
      <c r="BD210" s="99">
        <v>16.255595997999052</v>
      </c>
      <c r="BE210" s="99">
        <v>18.505513171866824</v>
      </c>
      <c r="BF210" s="99">
        <v>92.69994447707397</v>
      </c>
      <c r="BG210" s="99">
        <v>12.775674486711228</v>
      </c>
      <c r="BH210" s="99">
        <v>12.491822859558919</v>
      </c>
      <c r="BI210" s="99">
        <v>14.6517087902707</v>
      </c>
      <c r="BJ210" s="99">
        <v>2.8717562987597813</v>
      </c>
      <c r="BK210" s="99">
        <v>62.089476525657112</v>
      </c>
      <c r="BL210" s="99">
        <v>11.414465518137627</v>
      </c>
      <c r="BM210" s="99">
        <v>11.814353766625841</v>
      </c>
    </row>
    <row r="211" spans="1:65" x14ac:dyDescent="0.2">
      <c r="A211" s="13">
        <v>4242540815</v>
      </c>
      <c r="B211" s="14" t="s">
        <v>560</v>
      </c>
      <c r="C211" s="14" t="s">
        <v>885</v>
      </c>
      <c r="D211" s="14" t="s">
        <v>568</v>
      </c>
      <c r="E211" s="99">
        <v>12.5625</v>
      </c>
      <c r="F211" s="99">
        <v>3.9424999999999999</v>
      </c>
      <c r="G211" s="99">
        <v>5.379999999999999</v>
      </c>
      <c r="H211" s="99">
        <v>1.3975</v>
      </c>
      <c r="I211" s="99">
        <v>1.1975</v>
      </c>
      <c r="J211" s="99">
        <v>2.09</v>
      </c>
      <c r="K211" s="99">
        <v>1.5825</v>
      </c>
      <c r="L211" s="99">
        <v>1.115</v>
      </c>
      <c r="M211" s="99">
        <v>4.4924999999999997</v>
      </c>
      <c r="N211" s="99">
        <v>3.7174999999999998</v>
      </c>
      <c r="O211" s="99">
        <v>0.54</v>
      </c>
      <c r="P211" s="99">
        <v>1.7000000000000002</v>
      </c>
      <c r="Q211" s="99">
        <v>4.2824999999999998</v>
      </c>
      <c r="R211" s="99">
        <v>3.8200000000000003</v>
      </c>
      <c r="S211" s="99">
        <v>4.1349999999999998</v>
      </c>
      <c r="T211" s="99">
        <v>2.69</v>
      </c>
      <c r="U211" s="99">
        <v>4.3275000000000006</v>
      </c>
      <c r="V211" s="99">
        <v>1.4024999999999999</v>
      </c>
      <c r="W211" s="99">
        <v>2.1025</v>
      </c>
      <c r="X211" s="99">
        <v>1.8925000000000001</v>
      </c>
      <c r="Y211" s="99">
        <v>15.872499999999999</v>
      </c>
      <c r="Z211" s="99">
        <v>5.3900000000000006</v>
      </c>
      <c r="AA211" s="99">
        <v>2.7350000000000003</v>
      </c>
      <c r="AB211" s="99">
        <v>1.3450000000000002</v>
      </c>
      <c r="AC211" s="99">
        <v>3.7450000000000001</v>
      </c>
      <c r="AD211" s="99">
        <v>2.02</v>
      </c>
      <c r="AE211" s="92">
        <v>1583.22</v>
      </c>
      <c r="AF211" s="92">
        <v>264706.5</v>
      </c>
      <c r="AG211" s="100">
        <v>3.3833333333335647</v>
      </c>
      <c r="AH211" s="92">
        <v>879.75872234326471</v>
      </c>
      <c r="AI211" s="99" t="s">
        <v>869</v>
      </c>
      <c r="AJ211" s="99">
        <v>103.25695585416668</v>
      </c>
      <c r="AK211" s="99">
        <v>84.796933637448234</v>
      </c>
      <c r="AL211" s="99">
        <v>188.05388949161491</v>
      </c>
      <c r="AM211" s="99">
        <v>192.52140000000003</v>
      </c>
      <c r="AN211" s="99">
        <v>47.475000000000001</v>
      </c>
      <c r="AO211" s="101">
        <v>3.0522500000000004</v>
      </c>
      <c r="AP211" s="99">
        <v>61.292500000000004</v>
      </c>
      <c r="AQ211" s="99">
        <v>73.125</v>
      </c>
      <c r="AR211" s="99">
        <v>104.3325</v>
      </c>
      <c r="AS211" s="99">
        <v>9.1325000000000003</v>
      </c>
      <c r="AT211" s="99">
        <v>487.58499999999998</v>
      </c>
      <c r="AU211" s="99">
        <v>4.88</v>
      </c>
      <c r="AV211" s="99">
        <v>9.5324999999999989</v>
      </c>
      <c r="AW211" s="99">
        <v>4.12</v>
      </c>
      <c r="AX211" s="99">
        <v>22.1875</v>
      </c>
      <c r="AY211" s="99">
        <v>34.914999999999999</v>
      </c>
      <c r="AZ211" s="99">
        <v>2.165</v>
      </c>
      <c r="BA211" s="99">
        <v>1.105</v>
      </c>
      <c r="BB211" s="99">
        <v>15.6075</v>
      </c>
      <c r="BC211" s="99">
        <v>27.267499999999998</v>
      </c>
      <c r="BD211" s="99">
        <v>29.340000000000003</v>
      </c>
      <c r="BE211" s="99">
        <v>31.64</v>
      </c>
      <c r="BF211" s="99">
        <v>94.25</v>
      </c>
      <c r="BG211" s="99">
        <v>6.45</v>
      </c>
      <c r="BH211" s="99">
        <v>11.6775</v>
      </c>
      <c r="BI211" s="99">
        <v>16.170000000000002</v>
      </c>
      <c r="BJ211" s="99">
        <v>2.54</v>
      </c>
      <c r="BK211" s="99">
        <v>55.375</v>
      </c>
      <c r="BL211" s="99">
        <v>9.9624999999999986</v>
      </c>
      <c r="BM211" s="99">
        <v>9.5325000000000006</v>
      </c>
    </row>
    <row r="212" spans="1:65" x14ac:dyDescent="0.2">
      <c r="A212" s="13">
        <v>4242540900</v>
      </c>
      <c r="B212" s="14" t="s">
        <v>560</v>
      </c>
      <c r="C212" s="14" t="s">
        <v>885</v>
      </c>
      <c r="D212" s="14" t="s">
        <v>569</v>
      </c>
      <c r="E212" s="99">
        <v>12.202500000000001</v>
      </c>
      <c r="F212" s="99">
        <v>4.5225</v>
      </c>
      <c r="G212" s="99">
        <v>5.43</v>
      </c>
      <c r="H212" s="99">
        <v>1.4200000000000002</v>
      </c>
      <c r="I212" s="99">
        <v>1.2849999999999999</v>
      </c>
      <c r="J212" s="99">
        <v>2.2075</v>
      </c>
      <c r="K212" s="99">
        <v>1.5575000000000001</v>
      </c>
      <c r="L212" s="99">
        <v>1.3699999999999999</v>
      </c>
      <c r="M212" s="99">
        <v>4.6725000000000003</v>
      </c>
      <c r="N212" s="99">
        <v>3.99</v>
      </c>
      <c r="O212" s="99">
        <v>0.58250000000000002</v>
      </c>
      <c r="P212" s="99">
        <v>1.6575</v>
      </c>
      <c r="Q212" s="99">
        <v>3.9749999999999996</v>
      </c>
      <c r="R212" s="99">
        <v>3.79</v>
      </c>
      <c r="S212" s="99">
        <v>3.7249999999999996</v>
      </c>
      <c r="T212" s="99">
        <v>2.7725</v>
      </c>
      <c r="U212" s="99">
        <v>4.4399999999999995</v>
      </c>
      <c r="V212" s="99">
        <v>1.3199999999999998</v>
      </c>
      <c r="W212" s="99">
        <v>2.1074999999999999</v>
      </c>
      <c r="X212" s="99">
        <v>1.6</v>
      </c>
      <c r="Y212" s="99">
        <v>16.5075</v>
      </c>
      <c r="Z212" s="99">
        <v>5.36</v>
      </c>
      <c r="AA212" s="99">
        <v>2.8350000000000004</v>
      </c>
      <c r="AB212" s="99">
        <v>1.5324999999999998</v>
      </c>
      <c r="AC212" s="99">
        <v>3.9375</v>
      </c>
      <c r="AD212" s="99">
        <v>2.1225000000000001</v>
      </c>
      <c r="AE212" s="92">
        <v>1250.5525</v>
      </c>
      <c r="AF212" s="92">
        <v>271468.75</v>
      </c>
      <c r="AG212" s="100">
        <v>3.2383916666669359</v>
      </c>
      <c r="AH212" s="92">
        <v>884.85988124378241</v>
      </c>
      <c r="AI212" s="99" t="s">
        <v>869</v>
      </c>
      <c r="AJ212" s="99">
        <v>103.25695585416668</v>
      </c>
      <c r="AK212" s="99">
        <v>85.179433637448241</v>
      </c>
      <c r="AL212" s="99">
        <v>188.43638949161493</v>
      </c>
      <c r="AM212" s="99">
        <v>192.52140000000003</v>
      </c>
      <c r="AN212" s="99">
        <v>46.32</v>
      </c>
      <c r="AO212" s="101">
        <v>3.0487500000000001</v>
      </c>
      <c r="AP212" s="99">
        <v>67.167500000000004</v>
      </c>
      <c r="AQ212" s="99">
        <v>84.674999999999997</v>
      </c>
      <c r="AR212" s="99">
        <v>117.625</v>
      </c>
      <c r="AS212" s="99">
        <v>9.6349999999999998</v>
      </c>
      <c r="AT212" s="99">
        <v>475.44000000000005</v>
      </c>
      <c r="AU212" s="99">
        <v>5.0124999999999993</v>
      </c>
      <c r="AV212" s="99">
        <v>9.61</v>
      </c>
      <c r="AW212" s="99">
        <v>4.22</v>
      </c>
      <c r="AX212" s="99">
        <v>21.987500000000001</v>
      </c>
      <c r="AY212" s="99">
        <v>36.46</v>
      </c>
      <c r="AZ212" s="99">
        <v>1.9125000000000001</v>
      </c>
      <c r="BA212" s="99">
        <v>1.1324999999999998</v>
      </c>
      <c r="BB212" s="99">
        <v>12.774999999999999</v>
      </c>
      <c r="BC212" s="99">
        <v>30.63</v>
      </c>
      <c r="BD212" s="99">
        <v>28.012499999999999</v>
      </c>
      <c r="BE212" s="99">
        <v>29.8675</v>
      </c>
      <c r="BF212" s="99">
        <v>82.9375</v>
      </c>
      <c r="BG212" s="99">
        <v>10.245000000000001</v>
      </c>
      <c r="BH212" s="99">
        <v>10.600000000000001</v>
      </c>
      <c r="BI212" s="99">
        <v>15.9175</v>
      </c>
      <c r="BJ212" s="99">
        <v>2.5300000000000002</v>
      </c>
      <c r="BK212" s="99">
        <v>54.542500000000004</v>
      </c>
      <c r="BL212" s="99">
        <v>9.74</v>
      </c>
      <c r="BM212" s="99">
        <v>9.3574999999999999</v>
      </c>
    </row>
    <row r="213" spans="1:65" x14ac:dyDescent="0.2">
      <c r="A213" s="13">
        <v>4339300250</v>
      </c>
      <c r="B213" s="14" t="s">
        <v>570</v>
      </c>
      <c r="C213" s="14" t="s">
        <v>571</v>
      </c>
      <c r="D213" s="14" t="s">
        <v>572</v>
      </c>
      <c r="E213" s="99">
        <v>15.36</v>
      </c>
      <c r="F213" s="99">
        <v>4.165</v>
      </c>
      <c r="G213" s="99">
        <v>5.0575000000000001</v>
      </c>
      <c r="H213" s="99">
        <v>1.6525000000000001</v>
      </c>
      <c r="I213" s="99">
        <v>1.0874999999999999</v>
      </c>
      <c r="J213" s="99">
        <v>2.4775</v>
      </c>
      <c r="K213" s="99">
        <v>2.15</v>
      </c>
      <c r="L213" s="99">
        <v>1.845</v>
      </c>
      <c r="M213" s="99">
        <v>4.9024999999999999</v>
      </c>
      <c r="N213" s="99">
        <v>3.7250000000000001</v>
      </c>
      <c r="O213" s="99">
        <v>0.51249999999999996</v>
      </c>
      <c r="P213" s="99">
        <v>1.8125</v>
      </c>
      <c r="Q213" s="99">
        <v>4.2424999999999997</v>
      </c>
      <c r="R213" s="99">
        <v>3.6350000000000002</v>
      </c>
      <c r="S213" s="99">
        <v>3.2950000000000004</v>
      </c>
      <c r="T213" s="99">
        <v>2.7450000000000001</v>
      </c>
      <c r="U213" s="99">
        <v>4.8049999999999997</v>
      </c>
      <c r="V213" s="99">
        <v>1.24</v>
      </c>
      <c r="W213" s="99">
        <v>2.46</v>
      </c>
      <c r="X213" s="99">
        <v>1.6625000000000001</v>
      </c>
      <c r="Y213" s="99">
        <v>16.9925</v>
      </c>
      <c r="Z213" s="99">
        <v>4.9550000000000001</v>
      </c>
      <c r="AA213" s="99">
        <v>2.7875000000000001</v>
      </c>
      <c r="AB213" s="99">
        <v>1.2175</v>
      </c>
      <c r="AC213" s="99">
        <v>3.105</v>
      </c>
      <c r="AD213" s="99">
        <v>2.0724999999999998</v>
      </c>
      <c r="AE213" s="92">
        <v>1925.3375000000001</v>
      </c>
      <c r="AF213" s="92">
        <v>445543</v>
      </c>
      <c r="AG213" s="100">
        <v>3.156250000000139</v>
      </c>
      <c r="AH213" s="92">
        <v>1438.7006921349489</v>
      </c>
      <c r="AI213" s="99" t="s">
        <v>869</v>
      </c>
      <c r="AJ213" s="99">
        <v>129.00335805833333</v>
      </c>
      <c r="AK213" s="99">
        <v>119.57189086586314</v>
      </c>
      <c r="AL213" s="99">
        <v>248.57524892419647</v>
      </c>
      <c r="AM213" s="99">
        <v>192.43889999999999</v>
      </c>
      <c r="AN213" s="99">
        <v>62.424999999999997</v>
      </c>
      <c r="AO213" s="101">
        <v>2.7720000000000002</v>
      </c>
      <c r="AP213" s="99">
        <v>129.2225</v>
      </c>
      <c r="AQ213" s="99">
        <v>151.38749999999999</v>
      </c>
      <c r="AR213" s="99">
        <v>98.272500000000008</v>
      </c>
      <c r="AS213" s="99">
        <v>9.6649999999999991</v>
      </c>
      <c r="AT213" s="99">
        <v>416.55250000000001</v>
      </c>
      <c r="AU213" s="99">
        <v>6.3325000000000005</v>
      </c>
      <c r="AV213" s="99">
        <v>10.2525</v>
      </c>
      <c r="AW213" s="99">
        <v>4.8025000000000002</v>
      </c>
      <c r="AX213" s="99">
        <v>25.6675</v>
      </c>
      <c r="AY213" s="99">
        <v>48.245000000000005</v>
      </c>
      <c r="AZ213" s="99">
        <v>2.3450000000000002</v>
      </c>
      <c r="BA213" s="99">
        <v>0.9524999999999999</v>
      </c>
      <c r="BB213" s="99">
        <v>15.932499999999999</v>
      </c>
      <c r="BC213" s="99">
        <v>38.370000000000005</v>
      </c>
      <c r="BD213" s="99">
        <v>24.585000000000001</v>
      </c>
      <c r="BE213" s="99">
        <v>29.5275</v>
      </c>
      <c r="BF213" s="99">
        <v>109.105</v>
      </c>
      <c r="BG213" s="99">
        <v>10.138333333333334</v>
      </c>
      <c r="BH213" s="99">
        <v>13.2075</v>
      </c>
      <c r="BI213" s="99">
        <v>20.68</v>
      </c>
      <c r="BJ213" s="99">
        <v>2.8775000000000004</v>
      </c>
      <c r="BK213" s="99">
        <v>77.802500000000009</v>
      </c>
      <c r="BL213" s="99">
        <v>10.1975</v>
      </c>
      <c r="BM213" s="99">
        <v>9.6150000000000002</v>
      </c>
    </row>
    <row r="214" spans="1:65" x14ac:dyDescent="0.2">
      <c r="A214" s="13">
        <v>4516700200</v>
      </c>
      <c r="B214" s="14" t="s">
        <v>573</v>
      </c>
      <c r="C214" s="14" t="s">
        <v>574</v>
      </c>
      <c r="D214" s="14" t="s">
        <v>575</v>
      </c>
      <c r="E214" s="99">
        <v>11.760000000000002</v>
      </c>
      <c r="F214" s="99">
        <v>4.1174999999999997</v>
      </c>
      <c r="G214" s="99">
        <v>4.6675000000000004</v>
      </c>
      <c r="H214" s="99">
        <v>1.36</v>
      </c>
      <c r="I214" s="99">
        <v>1.02</v>
      </c>
      <c r="J214" s="99">
        <v>1.9325000000000001</v>
      </c>
      <c r="K214" s="99">
        <v>1.3149999999999999</v>
      </c>
      <c r="L214" s="99">
        <v>1.0350000000000001</v>
      </c>
      <c r="M214" s="99">
        <v>3.9450000000000003</v>
      </c>
      <c r="N214" s="99">
        <v>4.0975000000000001</v>
      </c>
      <c r="O214" s="99">
        <v>0.56499999999999995</v>
      </c>
      <c r="P214" s="99">
        <v>1.5</v>
      </c>
      <c r="Q214" s="99">
        <v>3.895</v>
      </c>
      <c r="R214" s="99">
        <v>3.59</v>
      </c>
      <c r="S214" s="99">
        <v>4.3425000000000002</v>
      </c>
      <c r="T214" s="99">
        <v>2.4849999999999999</v>
      </c>
      <c r="U214" s="99">
        <v>4.46</v>
      </c>
      <c r="V214" s="99">
        <v>1.3374999999999999</v>
      </c>
      <c r="W214" s="99">
        <v>1.9675</v>
      </c>
      <c r="X214" s="99">
        <v>1.7825</v>
      </c>
      <c r="Y214" s="99">
        <v>16.575000000000003</v>
      </c>
      <c r="Z214" s="99">
        <v>4.4175000000000004</v>
      </c>
      <c r="AA214" s="99">
        <v>2.7700000000000005</v>
      </c>
      <c r="AB214" s="99">
        <v>1.1325000000000001</v>
      </c>
      <c r="AC214" s="99">
        <v>2.6125000000000003</v>
      </c>
      <c r="AD214" s="99">
        <v>2.0299999999999998</v>
      </c>
      <c r="AE214" s="92">
        <v>1427.05</v>
      </c>
      <c r="AF214" s="92">
        <v>379093.25</v>
      </c>
      <c r="AG214" s="100">
        <v>3.0093125000000791</v>
      </c>
      <c r="AH214" s="92">
        <v>1198.8621045951102</v>
      </c>
      <c r="AI214" s="99">
        <v>224.52307181443288</v>
      </c>
      <c r="AJ214" s="99" t="s">
        <v>869</v>
      </c>
      <c r="AK214" s="99" t="s">
        <v>869</v>
      </c>
      <c r="AL214" s="99">
        <v>224.52307181443288</v>
      </c>
      <c r="AM214" s="99">
        <v>191.00940000000003</v>
      </c>
      <c r="AN214" s="99">
        <v>53.05</v>
      </c>
      <c r="AO214" s="101">
        <v>2.5765000000000002</v>
      </c>
      <c r="AP214" s="99">
        <v>80.33</v>
      </c>
      <c r="AQ214" s="99">
        <v>135.75</v>
      </c>
      <c r="AR214" s="99">
        <v>96.25</v>
      </c>
      <c r="AS214" s="99">
        <v>10.11</v>
      </c>
      <c r="AT214" s="99">
        <v>347.27750000000003</v>
      </c>
      <c r="AU214" s="99">
        <v>3.6174999999999997</v>
      </c>
      <c r="AV214" s="99">
        <v>9.3725000000000005</v>
      </c>
      <c r="AW214" s="99">
        <v>3.8975</v>
      </c>
      <c r="AX214" s="99">
        <v>19.537500000000001</v>
      </c>
      <c r="AY214" s="99">
        <v>59.475000000000001</v>
      </c>
      <c r="AZ214" s="99">
        <v>2.4649999999999999</v>
      </c>
      <c r="BA214" s="99">
        <v>1.05</v>
      </c>
      <c r="BB214" s="99">
        <v>12.745000000000001</v>
      </c>
      <c r="BC214" s="99">
        <v>30.284999999999997</v>
      </c>
      <c r="BD214" s="99">
        <v>20.897499999999997</v>
      </c>
      <c r="BE214" s="99">
        <v>26.692499999999999</v>
      </c>
      <c r="BF214" s="99">
        <v>84.070000000000007</v>
      </c>
      <c r="BG214" s="99">
        <v>11.405833333333334</v>
      </c>
      <c r="BH214" s="99">
        <v>10.664999999999999</v>
      </c>
      <c r="BI214" s="99">
        <v>17.787500000000001</v>
      </c>
      <c r="BJ214" s="99">
        <v>2.6125000000000003</v>
      </c>
      <c r="BK214" s="99">
        <v>51.85</v>
      </c>
      <c r="BL214" s="99">
        <v>10.32</v>
      </c>
      <c r="BM214" s="99">
        <v>10.01</v>
      </c>
    </row>
    <row r="215" spans="1:65" x14ac:dyDescent="0.2">
      <c r="A215" s="13">
        <v>4517900300</v>
      </c>
      <c r="B215" s="14" t="s">
        <v>573</v>
      </c>
      <c r="C215" s="14" t="s">
        <v>576</v>
      </c>
      <c r="D215" s="14" t="s">
        <v>577</v>
      </c>
      <c r="E215" s="99">
        <v>12.577500000000001</v>
      </c>
      <c r="F215" s="99">
        <v>4.4400000000000004</v>
      </c>
      <c r="G215" s="99">
        <v>4.5625</v>
      </c>
      <c r="H215" s="99">
        <v>1.3599999999999999</v>
      </c>
      <c r="I215" s="99">
        <v>1.18</v>
      </c>
      <c r="J215" s="99">
        <v>2.2549999999999999</v>
      </c>
      <c r="K215" s="99">
        <v>1.4075000000000002</v>
      </c>
      <c r="L215" s="99">
        <v>1.0325</v>
      </c>
      <c r="M215" s="99">
        <v>3.9575000000000005</v>
      </c>
      <c r="N215" s="99">
        <v>3.3475000000000001</v>
      </c>
      <c r="O215" s="99">
        <v>0.53249999999999997</v>
      </c>
      <c r="P215" s="99">
        <v>1.7549999999999999</v>
      </c>
      <c r="Q215" s="99">
        <v>4</v>
      </c>
      <c r="R215" s="99">
        <v>3.6675</v>
      </c>
      <c r="S215" s="99">
        <v>4.3025000000000002</v>
      </c>
      <c r="T215" s="99">
        <v>2.3450000000000002</v>
      </c>
      <c r="U215" s="99">
        <v>4.3274999999999997</v>
      </c>
      <c r="V215" s="99">
        <v>1.33</v>
      </c>
      <c r="W215" s="99">
        <v>2.0724999999999998</v>
      </c>
      <c r="X215" s="99">
        <v>1.8825000000000001</v>
      </c>
      <c r="Y215" s="99">
        <v>16.585000000000001</v>
      </c>
      <c r="Z215" s="99">
        <v>4.88</v>
      </c>
      <c r="AA215" s="99">
        <v>3.0124999999999997</v>
      </c>
      <c r="AB215" s="99">
        <v>1.5075000000000001</v>
      </c>
      <c r="AC215" s="99">
        <v>3.6275000000000004</v>
      </c>
      <c r="AD215" s="99">
        <v>2.0674999999999999</v>
      </c>
      <c r="AE215" s="92">
        <v>992.46</v>
      </c>
      <c r="AF215" s="92">
        <v>286298.25</v>
      </c>
      <c r="AG215" s="100">
        <v>3.1054375000000185</v>
      </c>
      <c r="AH215" s="92">
        <v>918.0543319062358</v>
      </c>
      <c r="AI215" s="99" t="s">
        <v>869</v>
      </c>
      <c r="AJ215" s="99">
        <v>113.46718229166666</v>
      </c>
      <c r="AK215" s="99">
        <v>146.42217714957692</v>
      </c>
      <c r="AL215" s="99">
        <v>259.88935944124358</v>
      </c>
      <c r="AM215" s="99">
        <v>189.50940000000003</v>
      </c>
      <c r="AN215" s="99">
        <v>39</v>
      </c>
      <c r="AO215" s="101">
        <v>2.4637500000000001</v>
      </c>
      <c r="AP215" s="99">
        <v>61.25</v>
      </c>
      <c r="AQ215" s="99">
        <v>114.625</v>
      </c>
      <c r="AR215" s="99">
        <v>72.5</v>
      </c>
      <c r="AS215" s="99">
        <v>10.2475</v>
      </c>
      <c r="AT215" s="99">
        <v>389.63</v>
      </c>
      <c r="AU215" s="99">
        <v>5.2249999999999996</v>
      </c>
      <c r="AV215" s="99">
        <v>10.5525</v>
      </c>
      <c r="AW215" s="99">
        <v>4.3925000000000001</v>
      </c>
      <c r="AX215" s="99">
        <v>14.75</v>
      </c>
      <c r="AY215" s="99">
        <v>49.282499999999999</v>
      </c>
      <c r="AZ215" s="99">
        <v>2.375</v>
      </c>
      <c r="BA215" s="99">
        <v>1.0550000000000002</v>
      </c>
      <c r="BB215" s="99">
        <v>9.125</v>
      </c>
      <c r="BC215" s="99">
        <v>26.257499999999997</v>
      </c>
      <c r="BD215" s="99">
        <v>16.414999999999999</v>
      </c>
      <c r="BE215" s="99">
        <v>26.677499999999998</v>
      </c>
      <c r="BF215" s="99">
        <v>87.625</v>
      </c>
      <c r="BG215" s="99">
        <v>13.333333333333334</v>
      </c>
      <c r="BH215" s="99">
        <v>10.932499999999999</v>
      </c>
      <c r="BI215" s="99">
        <v>20.5625</v>
      </c>
      <c r="BJ215" s="99">
        <v>3.7450000000000001</v>
      </c>
      <c r="BK215" s="99">
        <v>46.875</v>
      </c>
      <c r="BL215" s="99">
        <v>10.317500000000001</v>
      </c>
      <c r="BM215" s="99">
        <v>9.0850000000000009</v>
      </c>
    </row>
    <row r="216" spans="1:65" x14ac:dyDescent="0.2">
      <c r="A216" s="13">
        <v>4524860150</v>
      </c>
      <c r="B216" s="14" t="s">
        <v>573</v>
      </c>
      <c r="C216" s="14" t="s">
        <v>578</v>
      </c>
      <c r="D216" s="14" t="s">
        <v>853</v>
      </c>
      <c r="E216" s="99">
        <v>14.003080214388458</v>
      </c>
      <c r="F216" s="99">
        <v>4.9999712030602659</v>
      </c>
      <c r="G216" s="99">
        <v>4.3009330623788662</v>
      </c>
      <c r="H216" s="99">
        <v>1.2128790979820725</v>
      </c>
      <c r="I216" s="99">
        <v>0.98819397437167278</v>
      </c>
      <c r="J216" s="99">
        <v>2.1812534651603306</v>
      </c>
      <c r="K216" s="99">
        <v>1.1716942520910631</v>
      </c>
      <c r="L216" s="99">
        <v>1.1088247206080892</v>
      </c>
      <c r="M216" s="99">
        <v>3.9855873124174765</v>
      </c>
      <c r="N216" s="99">
        <v>3.7537960036287288</v>
      </c>
      <c r="O216" s="99">
        <v>0.52944048462766513</v>
      </c>
      <c r="P216" s="99">
        <v>1.8682769912983832</v>
      </c>
      <c r="Q216" s="99">
        <v>3.6916172668597671</v>
      </c>
      <c r="R216" s="99">
        <v>3.8125082835895778</v>
      </c>
      <c r="S216" s="99">
        <v>4.3497334714868261</v>
      </c>
      <c r="T216" s="99">
        <v>2.3503603522135204</v>
      </c>
      <c r="U216" s="99">
        <v>3.9021867586280923</v>
      </c>
      <c r="V216" s="99">
        <v>1.4006035339688729</v>
      </c>
      <c r="W216" s="99">
        <v>2.0212168116509646</v>
      </c>
      <c r="X216" s="99">
        <v>1.8740938640718607</v>
      </c>
      <c r="Y216" s="99">
        <v>16.572510750843154</v>
      </c>
      <c r="Z216" s="99">
        <v>4.4906870760884923</v>
      </c>
      <c r="AA216" s="99">
        <v>2.7954370527521242</v>
      </c>
      <c r="AB216" s="99">
        <v>1.9646124245427434</v>
      </c>
      <c r="AC216" s="99">
        <v>3.4243658510991786</v>
      </c>
      <c r="AD216" s="99">
        <v>1.8735467171956524</v>
      </c>
      <c r="AE216" s="92">
        <v>862.58144776273605</v>
      </c>
      <c r="AF216" s="92">
        <v>289529.34054223896</v>
      </c>
      <c r="AG216" s="100">
        <v>3.0153179290864482</v>
      </c>
      <c r="AH216" s="92">
        <v>919.06138732756619</v>
      </c>
      <c r="AI216" s="99" t="s">
        <v>869</v>
      </c>
      <c r="AJ216" s="99">
        <v>95.909503100977858</v>
      </c>
      <c r="AK216" s="99">
        <v>55.037781353985181</v>
      </c>
      <c r="AL216" s="99">
        <v>150.94728445496304</v>
      </c>
      <c r="AM216" s="99">
        <v>185.39019657115173</v>
      </c>
      <c r="AN216" s="99">
        <v>43.419305884985519</v>
      </c>
      <c r="AO216" s="101">
        <v>2.6237731142359397</v>
      </c>
      <c r="AP216" s="99">
        <v>95.277917519657166</v>
      </c>
      <c r="AQ216" s="99">
        <v>94.738042021025748</v>
      </c>
      <c r="AR216" s="99">
        <v>94.214690971054125</v>
      </c>
      <c r="AS216" s="99">
        <v>11.274822151364265</v>
      </c>
      <c r="AT216" s="99">
        <v>444.31409878652295</v>
      </c>
      <c r="AU216" s="99">
        <v>4.4156292129992396</v>
      </c>
      <c r="AV216" s="99">
        <v>10.753599526935787</v>
      </c>
      <c r="AW216" s="99">
        <v>3.8364149335274171</v>
      </c>
      <c r="AX216" s="99">
        <v>19.731609183284831</v>
      </c>
      <c r="AY216" s="99">
        <v>36.90341469343889</v>
      </c>
      <c r="AZ216" s="99">
        <v>2.3205189732328901</v>
      </c>
      <c r="BA216" s="99">
        <v>1.2582753437327012</v>
      </c>
      <c r="BB216" s="99">
        <v>13.052894069750437</v>
      </c>
      <c r="BC216" s="99">
        <v>29.3765177984817</v>
      </c>
      <c r="BD216" s="99">
        <v>22.233034047204157</v>
      </c>
      <c r="BE216" s="99">
        <v>25.814027074312005</v>
      </c>
      <c r="BF216" s="99">
        <v>65.291415417778708</v>
      </c>
      <c r="BG216" s="99">
        <v>8.5006603457360619</v>
      </c>
      <c r="BH216" s="99">
        <v>10.995916280371112</v>
      </c>
      <c r="BI216" s="99">
        <v>15.512343419577162</v>
      </c>
      <c r="BJ216" s="99">
        <v>3.0794696016470855</v>
      </c>
      <c r="BK216" s="99">
        <v>69.5767177683406</v>
      </c>
      <c r="BL216" s="99">
        <v>10.514228787594213</v>
      </c>
      <c r="BM216" s="99">
        <v>11.504319084408612</v>
      </c>
    </row>
    <row r="217" spans="1:65" x14ac:dyDescent="0.2">
      <c r="A217" s="13">
        <v>4524860400</v>
      </c>
      <c r="B217" s="14" t="s">
        <v>573</v>
      </c>
      <c r="C217" s="14" t="s">
        <v>578</v>
      </c>
      <c r="D217" s="14" t="s">
        <v>579</v>
      </c>
      <c r="E217" s="99">
        <v>12.96</v>
      </c>
      <c r="F217" s="99">
        <v>4.8025000000000002</v>
      </c>
      <c r="G217" s="99">
        <v>4.37</v>
      </c>
      <c r="H217" s="99">
        <v>1.2224999999999999</v>
      </c>
      <c r="I217" s="99">
        <v>1.0325</v>
      </c>
      <c r="J217" s="99">
        <v>1.96</v>
      </c>
      <c r="K217" s="99">
        <v>1.3374999999999999</v>
      </c>
      <c r="L217" s="99">
        <v>1.1575000000000002</v>
      </c>
      <c r="M217" s="99">
        <v>3.8674999999999997</v>
      </c>
      <c r="N217" s="99">
        <v>3.8600000000000003</v>
      </c>
      <c r="O217" s="99">
        <v>0.505</v>
      </c>
      <c r="P217" s="99">
        <v>1.675</v>
      </c>
      <c r="Q217" s="99">
        <v>3.625</v>
      </c>
      <c r="R217" s="99">
        <v>3.6100000000000003</v>
      </c>
      <c r="S217" s="99">
        <v>3.7875000000000005</v>
      </c>
      <c r="T217" s="99">
        <v>2.2800000000000002</v>
      </c>
      <c r="U217" s="99">
        <v>4.3099999999999996</v>
      </c>
      <c r="V217" s="99">
        <v>1.4275000000000002</v>
      </c>
      <c r="W217" s="99">
        <v>2.02</v>
      </c>
      <c r="X217" s="99">
        <v>1.8599999999999999</v>
      </c>
      <c r="Y217" s="99">
        <v>15.2875</v>
      </c>
      <c r="Z217" s="99">
        <v>4.59</v>
      </c>
      <c r="AA217" s="99">
        <v>2.6025</v>
      </c>
      <c r="AB217" s="99">
        <v>1.5349999999999999</v>
      </c>
      <c r="AC217" s="99">
        <v>3.0049999999999999</v>
      </c>
      <c r="AD217" s="99">
        <v>1.9699999999999998</v>
      </c>
      <c r="AE217" s="92">
        <v>1045.405</v>
      </c>
      <c r="AF217" s="92">
        <v>266830</v>
      </c>
      <c r="AG217" s="100">
        <v>2.9900000000000837</v>
      </c>
      <c r="AH217" s="92">
        <v>844.04193792677154</v>
      </c>
      <c r="AI217" s="99" t="s">
        <v>869</v>
      </c>
      <c r="AJ217" s="99">
        <v>98.029268060157364</v>
      </c>
      <c r="AK217" s="99">
        <v>55.893488740815698</v>
      </c>
      <c r="AL217" s="99">
        <v>153.92275680097305</v>
      </c>
      <c r="AM217" s="99">
        <v>186.50940000000003</v>
      </c>
      <c r="AN217" s="99">
        <v>55.78</v>
      </c>
      <c r="AO217" s="101">
        <v>2.57125</v>
      </c>
      <c r="AP217" s="99">
        <v>101.83</v>
      </c>
      <c r="AQ217" s="99">
        <v>97.225000000000009</v>
      </c>
      <c r="AR217" s="99">
        <v>96.732500000000002</v>
      </c>
      <c r="AS217" s="99">
        <v>10.817500000000001</v>
      </c>
      <c r="AT217" s="99">
        <v>492.58</v>
      </c>
      <c r="AU217" s="99">
        <v>4.7424999999999997</v>
      </c>
      <c r="AV217" s="99">
        <v>10.192500000000001</v>
      </c>
      <c r="AW217" s="99">
        <v>4.0825000000000005</v>
      </c>
      <c r="AX217" s="99">
        <v>23.682499999999997</v>
      </c>
      <c r="AY217" s="99">
        <v>51.134999999999998</v>
      </c>
      <c r="AZ217" s="99">
        <v>2.2324999999999999</v>
      </c>
      <c r="BA217" s="99">
        <v>1.0950000000000002</v>
      </c>
      <c r="BB217" s="99">
        <v>13.840000000000002</v>
      </c>
      <c r="BC217" s="99">
        <v>24.315000000000001</v>
      </c>
      <c r="BD217" s="99">
        <v>21.555</v>
      </c>
      <c r="BE217" s="99">
        <v>27.159999999999997</v>
      </c>
      <c r="BF217" s="99">
        <v>88.662499999999994</v>
      </c>
      <c r="BG217" s="99">
        <v>11.829999999999998</v>
      </c>
      <c r="BH217" s="99">
        <v>12.067499999999999</v>
      </c>
      <c r="BI217" s="99">
        <v>17.4575</v>
      </c>
      <c r="BJ217" s="99">
        <v>2.7674999999999996</v>
      </c>
      <c r="BK217" s="99">
        <v>60.400000000000006</v>
      </c>
      <c r="BL217" s="99">
        <v>10.8675</v>
      </c>
      <c r="BM217" s="99">
        <v>8.7650000000000006</v>
      </c>
    </row>
    <row r="218" spans="1:65" x14ac:dyDescent="0.2">
      <c r="A218" s="13">
        <v>4525940500</v>
      </c>
      <c r="B218" s="14" t="s">
        <v>573</v>
      </c>
      <c r="C218" s="14" t="s">
        <v>854</v>
      </c>
      <c r="D218" s="14" t="s">
        <v>855</v>
      </c>
      <c r="E218" s="99">
        <v>16.670718967097237</v>
      </c>
      <c r="F218" s="99">
        <v>2.6858969358446068</v>
      </c>
      <c r="G218" s="99">
        <v>4.7592972101021047</v>
      </c>
      <c r="H218" s="99">
        <v>1.6683514097724177</v>
      </c>
      <c r="I218" s="99">
        <v>2.0124489894091653</v>
      </c>
      <c r="J218" s="99">
        <v>2.1481364260418889</v>
      </c>
      <c r="K218" s="99">
        <v>2.0680881651824601</v>
      </c>
      <c r="L218" s="99">
        <v>1.111921677469959</v>
      </c>
      <c r="M218" s="99">
        <v>4.3511148435410805</v>
      </c>
      <c r="N218" s="99">
        <v>2.7418898899875188</v>
      </c>
      <c r="O218" s="99">
        <v>0.59785879676660447</v>
      </c>
      <c r="P218" s="99">
        <v>1.7278579643199585</v>
      </c>
      <c r="Q218" s="99">
        <v>4.5189912561182606</v>
      </c>
      <c r="R218" s="99">
        <v>4.001146936806129</v>
      </c>
      <c r="S218" s="99">
        <v>5.8346681526223412</v>
      </c>
      <c r="T218" s="99">
        <v>2.0936078807105512</v>
      </c>
      <c r="U218" s="99">
        <v>4.8730369628352932</v>
      </c>
      <c r="V218" s="99">
        <v>1.2228416857525</v>
      </c>
      <c r="W218" s="99">
        <v>2.1252804057040393</v>
      </c>
      <c r="X218" s="99">
        <v>1.9054622703823161</v>
      </c>
      <c r="Y218" s="99">
        <v>17.958205934901862</v>
      </c>
      <c r="Z218" s="99">
        <v>4.825965964884281</v>
      </c>
      <c r="AA218" s="99">
        <v>2.6734132900247563</v>
      </c>
      <c r="AB218" s="99">
        <v>1.4462766302154439</v>
      </c>
      <c r="AC218" s="99">
        <v>3.052903876432481</v>
      </c>
      <c r="AD218" s="99">
        <v>2.247301017533669</v>
      </c>
      <c r="AE218" s="92">
        <v>1930.6322158831222</v>
      </c>
      <c r="AF218" s="92">
        <v>473620.00789263879</v>
      </c>
      <c r="AG218" s="100">
        <v>3.3242591838735169</v>
      </c>
      <c r="AH218" s="92">
        <v>1563.2424489561677</v>
      </c>
      <c r="AI218" s="99">
        <v>182.90336186040338</v>
      </c>
      <c r="AJ218" s="99" t="s">
        <v>869</v>
      </c>
      <c r="AK218" s="99" t="s">
        <v>869</v>
      </c>
      <c r="AL218" s="99">
        <v>182.90336186040338</v>
      </c>
      <c r="AM218" s="99">
        <v>187.51542372913417</v>
      </c>
      <c r="AN218" s="99">
        <v>47.37464366751189</v>
      </c>
      <c r="AO218" s="101">
        <v>2.7406442416370869</v>
      </c>
      <c r="AP218" s="99">
        <v>153.04894845993368</v>
      </c>
      <c r="AQ218" s="99">
        <v>110.10013362356601</v>
      </c>
      <c r="AR218" s="99">
        <v>101.33277855990256</v>
      </c>
      <c r="AS218" s="99">
        <v>8.2016736793635197</v>
      </c>
      <c r="AT218" s="99">
        <v>410.64225030912223</v>
      </c>
      <c r="AU218" s="99">
        <v>5.073739011709554</v>
      </c>
      <c r="AV218" s="99">
        <v>10.703466424439151</v>
      </c>
      <c r="AW218" s="99">
        <v>4.0397325817588747</v>
      </c>
      <c r="AX218" s="99">
        <v>21.653654939591302</v>
      </c>
      <c r="AY218" s="99">
        <v>62.628238735181014</v>
      </c>
      <c r="AZ218" s="99">
        <v>2.2724001318262004</v>
      </c>
      <c r="BA218" s="99">
        <v>1.0045973175508969</v>
      </c>
      <c r="BB218" s="99">
        <v>18.658464299846734</v>
      </c>
      <c r="BC218" s="99">
        <v>27.267070376329407</v>
      </c>
      <c r="BD218" s="99">
        <v>23.484020981818322</v>
      </c>
      <c r="BE218" s="99">
        <v>30.923909596841202</v>
      </c>
      <c r="BF218" s="99">
        <v>104.82783178993603</v>
      </c>
      <c r="BG218" s="99">
        <v>13.762483338333428</v>
      </c>
      <c r="BH218" s="99">
        <v>10.10635136761889</v>
      </c>
      <c r="BI218" s="99">
        <v>15.641685673554125</v>
      </c>
      <c r="BJ218" s="99">
        <v>3.6135915732540425</v>
      </c>
      <c r="BK218" s="99">
        <v>62.881157614208256</v>
      </c>
      <c r="BL218" s="99">
        <v>10.281194244389457</v>
      </c>
      <c r="BM218" s="99">
        <v>13.190154687853152</v>
      </c>
    </row>
    <row r="219" spans="1:65" x14ac:dyDescent="0.2">
      <c r="A219" s="13">
        <v>4543900800</v>
      </c>
      <c r="B219" s="14" t="s">
        <v>573</v>
      </c>
      <c r="C219" s="14" t="s">
        <v>580</v>
      </c>
      <c r="D219" s="14" t="s">
        <v>581</v>
      </c>
      <c r="E219" s="99">
        <v>12.09</v>
      </c>
      <c r="F219" s="99">
        <v>4.5950000000000006</v>
      </c>
      <c r="G219" s="99">
        <v>4.1675000000000004</v>
      </c>
      <c r="H219" s="99">
        <v>1.2725</v>
      </c>
      <c r="I219" s="99">
        <v>1.1000000000000001</v>
      </c>
      <c r="J219" s="99">
        <v>1.7450000000000001</v>
      </c>
      <c r="K219" s="99">
        <v>1.2074999999999998</v>
      </c>
      <c r="L219" s="99">
        <v>1.085</v>
      </c>
      <c r="M219" s="99">
        <v>3.7974999999999999</v>
      </c>
      <c r="N219" s="99">
        <v>3.5600000000000005</v>
      </c>
      <c r="O219" s="99">
        <v>0.48250000000000004</v>
      </c>
      <c r="P219" s="99">
        <v>1.71</v>
      </c>
      <c r="Q219" s="99">
        <v>3.5649999999999999</v>
      </c>
      <c r="R219" s="99">
        <v>3.645</v>
      </c>
      <c r="S219" s="99">
        <v>3.68</v>
      </c>
      <c r="T219" s="99">
        <v>2.3075000000000001</v>
      </c>
      <c r="U219" s="99">
        <v>4.6349999999999998</v>
      </c>
      <c r="V219" s="99">
        <v>1.3550000000000002</v>
      </c>
      <c r="W219" s="99">
        <v>1.9849999999999999</v>
      </c>
      <c r="X219" s="99">
        <v>1.7825</v>
      </c>
      <c r="Y219" s="99">
        <v>16.102499999999999</v>
      </c>
      <c r="Z219" s="99">
        <v>4.4875000000000007</v>
      </c>
      <c r="AA219" s="99">
        <v>3.0074999999999998</v>
      </c>
      <c r="AB219" s="99">
        <v>1.4975000000000001</v>
      </c>
      <c r="AC219" s="99">
        <v>3.2550000000000003</v>
      </c>
      <c r="AD219" s="99">
        <v>1.8275000000000001</v>
      </c>
      <c r="AE219" s="92">
        <v>1287.2375</v>
      </c>
      <c r="AF219" s="92">
        <v>289561.5</v>
      </c>
      <c r="AG219" s="100">
        <v>3.1075000000001256</v>
      </c>
      <c r="AH219" s="92">
        <v>929.66677515250501</v>
      </c>
      <c r="AI219" s="99" t="s">
        <v>869</v>
      </c>
      <c r="AJ219" s="99">
        <v>97.774268060157368</v>
      </c>
      <c r="AK219" s="99">
        <v>57.254397369696349</v>
      </c>
      <c r="AL219" s="99">
        <v>155.02866542985373</v>
      </c>
      <c r="AM219" s="99">
        <v>187.7619</v>
      </c>
      <c r="AN219" s="99">
        <v>58.72</v>
      </c>
      <c r="AO219" s="101">
        <v>2.6227499999999999</v>
      </c>
      <c r="AP219" s="99">
        <v>113.77250000000001</v>
      </c>
      <c r="AQ219" s="99">
        <v>119.6</v>
      </c>
      <c r="AR219" s="99">
        <v>116.16</v>
      </c>
      <c r="AS219" s="99">
        <v>10.764999999999999</v>
      </c>
      <c r="AT219" s="99">
        <v>495.9</v>
      </c>
      <c r="AU219" s="99">
        <v>4.1950000000000003</v>
      </c>
      <c r="AV219" s="99">
        <v>10.012499999999999</v>
      </c>
      <c r="AW219" s="99">
        <v>4.1025</v>
      </c>
      <c r="AX219" s="99">
        <v>21.055</v>
      </c>
      <c r="AY219" s="99">
        <v>43.522500000000001</v>
      </c>
      <c r="AZ219" s="99">
        <v>2.2675000000000001</v>
      </c>
      <c r="BA219" s="99">
        <v>1.18</v>
      </c>
      <c r="BB219" s="99">
        <v>13.2775</v>
      </c>
      <c r="BC219" s="99">
        <v>36.432499999999997</v>
      </c>
      <c r="BD219" s="99">
        <v>29.024999999999999</v>
      </c>
      <c r="BE219" s="99">
        <v>36.797499999999999</v>
      </c>
      <c r="BF219" s="99">
        <v>86.405000000000001</v>
      </c>
      <c r="BG219" s="99">
        <v>4.1854166666666659</v>
      </c>
      <c r="BH219" s="99">
        <v>9.2100000000000009</v>
      </c>
      <c r="BI219" s="99">
        <v>13.955</v>
      </c>
      <c r="BJ219" s="99">
        <v>2.4474999999999998</v>
      </c>
      <c r="BK219" s="99">
        <v>50.545000000000002</v>
      </c>
      <c r="BL219" s="99">
        <v>10.434999999999999</v>
      </c>
      <c r="BM219" s="99">
        <v>8.0724999999999998</v>
      </c>
    </row>
    <row r="220" spans="1:65" x14ac:dyDescent="0.2">
      <c r="A220" s="13">
        <v>4544940850</v>
      </c>
      <c r="B220" s="14" t="s">
        <v>573</v>
      </c>
      <c r="C220" s="14" t="s">
        <v>856</v>
      </c>
      <c r="D220" s="14" t="s">
        <v>857</v>
      </c>
      <c r="E220" s="99">
        <v>15.055416320207998</v>
      </c>
      <c r="F220" s="99">
        <v>4.385272794037669</v>
      </c>
      <c r="G220" s="99">
        <v>4.4822094649591024</v>
      </c>
      <c r="H220" s="99">
        <v>1.358765810193121</v>
      </c>
      <c r="I220" s="99">
        <v>1.1713769844669919</v>
      </c>
      <c r="J220" s="99">
        <v>1.9027229822672007</v>
      </c>
      <c r="K220" s="99">
        <v>1.7680080409806449</v>
      </c>
      <c r="L220" s="99">
        <v>1.0321696961118745</v>
      </c>
      <c r="M220" s="99">
        <v>4.7241013616104244</v>
      </c>
      <c r="N220" s="99">
        <v>4.5463766756970196</v>
      </c>
      <c r="O220" s="99">
        <v>0.53882061573810336</v>
      </c>
      <c r="P220" s="99">
        <v>1.7929162240398724</v>
      </c>
      <c r="Q220" s="99">
        <v>3.5121812323167187</v>
      </c>
      <c r="R220" s="99">
        <v>4.3088665864230125</v>
      </c>
      <c r="S220" s="99">
        <v>4.2588803349825213</v>
      </c>
      <c r="T220" s="99">
        <v>2.2772714012531434</v>
      </c>
      <c r="U220" s="99">
        <v>4.2529216410550514</v>
      </c>
      <c r="V220" s="99">
        <v>1.3237184120831571</v>
      </c>
      <c r="W220" s="99">
        <v>1.8244238555569379</v>
      </c>
      <c r="X220" s="99">
        <v>1.9006961872657024</v>
      </c>
      <c r="Y220" s="99">
        <v>14.476740896406962</v>
      </c>
      <c r="Z220" s="99">
        <v>5.0143307143166691</v>
      </c>
      <c r="AA220" s="99">
        <v>3.0477121351040943</v>
      </c>
      <c r="AB220" s="99">
        <v>1.530632091235792</v>
      </c>
      <c r="AC220" s="99">
        <v>3.4083744865261729</v>
      </c>
      <c r="AD220" s="99">
        <v>1.9784906714448725</v>
      </c>
      <c r="AE220" s="92">
        <v>977.75090491643039</v>
      </c>
      <c r="AF220" s="92">
        <v>262931.96517988673</v>
      </c>
      <c r="AG220" s="100">
        <v>3.1836531188305011</v>
      </c>
      <c r="AH220" s="92">
        <v>853.00580900973955</v>
      </c>
      <c r="AI220" s="99" t="s">
        <v>869</v>
      </c>
      <c r="AJ220" s="99">
        <v>112.24639864959286</v>
      </c>
      <c r="AK220" s="99">
        <v>139.06787099706307</v>
      </c>
      <c r="AL220" s="99">
        <v>251.31426964665593</v>
      </c>
      <c r="AM220" s="99">
        <v>189.51401938860488</v>
      </c>
      <c r="AN220" s="99">
        <v>68.212248267286938</v>
      </c>
      <c r="AO220" s="101">
        <v>2.6747972845792609</v>
      </c>
      <c r="AP220" s="99">
        <v>91.151938482422381</v>
      </c>
      <c r="AQ220" s="99">
        <v>120.31398688159226</v>
      </c>
      <c r="AR220" s="99">
        <v>92.359605669708117</v>
      </c>
      <c r="AS220" s="99">
        <v>10.333967175526812</v>
      </c>
      <c r="AT220" s="99">
        <v>486.40661377136058</v>
      </c>
      <c r="AU220" s="99">
        <v>4.0027531016314128</v>
      </c>
      <c r="AV220" s="99">
        <v>10.370890360075004</v>
      </c>
      <c r="AW220" s="99">
        <v>3.9582193428307821</v>
      </c>
      <c r="AX220" s="99">
        <v>18.566818888055167</v>
      </c>
      <c r="AY220" s="99">
        <v>40.974860930948466</v>
      </c>
      <c r="AZ220" s="99">
        <v>2.9298686362902178</v>
      </c>
      <c r="BA220" s="99">
        <v>1.2170908561856519</v>
      </c>
      <c r="BB220" s="99">
        <v>13.567678556596807</v>
      </c>
      <c r="BC220" s="99">
        <v>52.567718245265269</v>
      </c>
      <c r="BD220" s="99">
        <v>42.169530541154586</v>
      </c>
      <c r="BE220" s="99">
        <v>45.05863086569763</v>
      </c>
      <c r="BF220" s="99">
        <v>95.96259754889418</v>
      </c>
      <c r="BG220" s="99">
        <v>13.072235570914058</v>
      </c>
      <c r="BH220" s="99">
        <v>9.9644645078764782</v>
      </c>
      <c r="BI220" s="99">
        <v>15.120171780588734</v>
      </c>
      <c r="BJ220" s="99">
        <v>2.6459880287188611</v>
      </c>
      <c r="BK220" s="99">
        <v>40.702588511358691</v>
      </c>
      <c r="BL220" s="99">
        <v>9.5262671608170795</v>
      </c>
      <c r="BM220" s="99">
        <v>8.0415447541570835</v>
      </c>
    </row>
    <row r="221" spans="1:65" x14ac:dyDescent="0.2">
      <c r="A221" s="13">
        <v>4638180700</v>
      </c>
      <c r="B221" s="14" t="s">
        <v>582</v>
      </c>
      <c r="C221" s="14" t="s">
        <v>583</v>
      </c>
      <c r="D221" s="14" t="s">
        <v>584</v>
      </c>
      <c r="E221" s="99">
        <v>12.82</v>
      </c>
      <c r="F221" s="99">
        <v>4.1749999999999998</v>
      </c>
      <c r="G221" s="99">
        <v>5.4674999999999994</v>
      </c>
      <c r="H221" s="99">
        <v>1.4725000000000001</v>
      </c>
      <c r="I221" s="99">
        <v>1.02</v>
      </c>
      <c r="J221" s="99">
        <v>2.2025000000000001</v>
      </c>
      <c r="K221" s="99">
        <v>1.5425</v>
      </c>
      <c r="L221" s="99">
        <v>1.08</v>
      </c>
      <c r="M221" s="99">
        <v>4.4775</v>
      </c>
      <c r="N221" s="99">
        <v>2.5674999999999999</v>
      </c>
      <c r="O221" s="99">
        <v>0.74249999999999994</v>
      </c>
      <c r="P221" s="99">
        <v>1.94</v>
      </c>
      <c r="Q221" s="99">
        <v>3.6275000000000004</v>
      </c>
      <c r="R221" s="99">
        <v>4.7174999999999994</v>
      </c>
      <c r="S221" s="99">
        <v>4.2549999999999999</v>
      </c>
      <c r="T221" s="99">
        <v>2.3574999999999999</v>
      </c>
      <c r="U221" s="99">
        <v>4.165</v>
      </c>
      <c r="V221" s="99">
        <v>1.395</v>
      </c>
      <c r="W221" s="99">
        <v>2.1150000000000002</v>
      </c>
      <c r="X221" s="99">
        <v>2.3849999999999998</v>
      </c>
      <c r="Y221" s="99">
        <v>13.280000000000001</v>
      </c>
      <c r="Z221" s="99">
        <v>4.8674999999999997</v>
      </c>
      <c r="AA221" s="99">
        <v>2.2750000000000004</v>
      </c>
      <c r="AB221" s="99">
        <v>1.2625</v>
      </c>
      <c r="AC221" s="99">
        <v>3.1025</v>
      </c>
      <c r="AD221" s="99">
        <v>1.89</v>
      </c>
      <c r="AE221" s="92">
        <v>814.625</v>
      </c>
      <c r="AF221" s="92">
        <v>522930.53500000003</v>
      </c>
      <c r="AG221" s="100">
        <v>3.5591666666667523</v>
      </c>
      <c r="AH221" s="92">
        <v>1774.0075900479121</v>
      </c>
      <c r="AI221" s="99" t="s">
        <v>869</v>
      </c>
      <c r="AJ221" s="99">
        <v>77.528586534915604</v>
      </c>
      <c r="AK221" s="99">
        <v>67.883719194385989</v>
      </c>
      <c r="AL221" s="99">
        <v>145.41230572930158</v>
      </c>
      <c r="AM221" s="99">
        <v>191.05215000000001</v>
      </c>
      <c r="AN221" s="99">
        <v>40.682500000000005</v>
      </c>
      <c r="AO221" s="101">
        <v>2.7137500000000001</v>
      </c>
      <c r="AP221" s="99">
        <v>173.82250000000002</v>
      </c>
      <c r="AQ221" s="99">
        <v>120.095</v>
      </c>
      <c r="AR221" s="99">
        <v>74.125</v>
      </c>
      <c r="AS221" s="99">
        <v>11.157500000000001</v>
      </c>
      <c r="AT221" s="99">
        <v>472.55499999999995</v>
      </c>
      <c r="AU221" s="99">
        <v>5.415</v>
      </c>
      <c r="AV221" s="99">
        <v>10.87</v>
      </c>
      <c r="AW221" s="99">
        <v>4.8900000000000006</v>
      </c>
      <c r="AX221" s="99">
        <v>15.875</v>
      </c>
      <c r="AY221" s="99">
        <v>25.560000000000002</v>
      </c>
      <c r="AZ221" s="99">
        <v>1.9575</v>
      </c>
      <c r="BA221" s="99">
        <v>1.1200000000000001</v>
      </c>
      <c r="BB221" s="99">
        <v>12.834999999999999</v>
      </c>
      <c r="BC221" s="99">
        <v>19.835000000000001</v>
      </c>
      <c r="BD221" s="99">
        <v>15.7775</v>
      </c>
      <c r="BE221" s="99">
        <v>27.387499999999999</v>
      </c>
      <c r="BF221" s="99">
        <v>83.832499999999996</v>
      </c>
      <c r="BG221" s="99">
        <v>11.145</v>
      </c>
      <c r="BH221" s="99">
        <v>9</v>
      </c>
      <c r="BI221" s="99">
        <v>11.625</v>
      </c>
      <c r="BJ221" s="99">
        <v>2.2450000000000001</v>
      </c>
      <c r="BK221" s="99">
        <v>55.094999999999999</v>
      </c>
      <c r="BL221" s="99">
        <v>9.9525000000000006</v>
      </c>
      <c r="BM221" s="99">
        <v>10.395</v>
      </c>
    </row>
    <row r="222" spans="1:65" x14ac:dyDescent="0.2">
      <c r="A222" s="13">
        <v>4639660800</v>
      </c>
      <c r="B222" s="14" t="s">
        <v>582</v>
      </c>
      <c r="C222" s="14" t="s">
        <v>886</v>
      </c>
      <c r="D222" s="14" t="s">
        <v>887</v>
      </c>
      <c r="E222" s="99">
        <v>15.486096596256154</v>
      </c>
      <c r="F222" s="99">
        <v>4.6086815153475094</v>
      </c>
      <c r="G222" s="99">
        <v>3.7069170083493708</v>
      </c>
      <c r="H222" s="99">
        <v>3.3253317199222314</v>
      </c>
      <c r="I222" s="99">
        <v>0.97621488617583374</v>
      </c>
      <c r="J222" s="99">
        <v>3.3811889312041759</v>
      </c>
      <c r="K222" s="99">
        <v>1.5291358535953279</v>
      </c>
      <c r="L222" s="99">
        <v>1.2437239108419227</v>
      </c>
      <c r="M222" s="99">
        <v>4.9705050256630248</v>
      </c>
      <c r="N222" s="99">
        <v>4.9623252418137369</v>
      </c>
      <c r="O222" s="99">
        <v>0.56948029869353589</v>
      </c>
      <c r="P222" s="99">
        <v>1.6432471181762593</v>
      </c>
      <c r="Q222" s="99">
        <v>4.2433234111161218</v>
      </c>
      <c r="R222" s="99">
        <v>4.1248746369971903</v>
      </c>
      <c r="S222" s="99">
        <v>6.6516960510379857</v>
      </c>
      <c r="T222" s="99">
        <v>3.0844378538378017</v>
      </c>
      <c r="U222" s="99">
        <v>4.7049905352026915</v>
      </c>
      <c r="V222" s="99">
        <v>1.2587875876245291</v>
      </c>
      <c r="W222" s="99">
        <v>1.2817912139261645</v>
      </c>
      <c r="X222" s="99">
        <v>1.2193143378359836</v>
      </c>
      <c r="Y222" s="99">
        <v>16.801969898134878</v>
      </c>
      <c r="Z222" s="99">
        <v>7.8259096040365286</v>
      </c>
      <c r="AA222" s="99">
        <v>3.3779011849537182</v>
      </c>
      <c r="AB222" s="99">
        <v>2.6233537364293551</v>
      </c>
      <c r="AC222" s="99">
        <v>3.5113032588201478</v>
      </c>
      <c r="AD222" s="99">
        <v>2.1426446317905246</v>
      </c>
      <c r="AE222" s="92">
        <v>976.34817992334183</v>
      </c>
      <c r="AF222" s="92">
        <v>335089.66605449113</v>
      </c>
      <c r="AG222" s="100">
        <v>3.2516929066837386</v>
      </c>
      <c r="AH222" s="92">
        <v>1096.4567965095621</v>
      </c>
      <c r="AI222" s="99" t="s">
        <v>869</v>
      </c>
      <c r="AJ222" s="99">
        <v>75.108503065900038</v>
      </c>
      <c r="AK222" s="99">
        <v>74.861012585297956</v>
      </c>
      <c r="AL222" s="99">
        <v>149.96951565119798</v>
      </c>
      <c r="AM222" s="99">
        <v>178.22991553743651</v>
      </c>
      <c r="AN222" s="99">
        <v>56.570139821199561</v>
      </c>
      <c r="AO222" s="101">
        <v>2.7643305865960182</v>
      </c>
      <c r="AP222" s="99">
        <v>135.11394472383074</v>
      </c>
      <c r="AQ222" s="99">
        <v>106.53546830317293</v>
      </c>
      <c r="AR222" s="99">
        <v>87.680436539531001</v>
      </c>
      <c r="AS222" s="99">
        <v>9.879350306225021</v>
      </c>
      <c r="AT222" s="99">
        <v>269.63517125458691</v>
      </c>
      <c r="AU222" s="99">
        <v>4.81034226171775</v>
      </c>
      <c r="AV222" s="99">
        <v>11.066623312686632</v>
      </c>
      <c r="AW222" s="99">
        <v>4.1363945455422471</v>
      </c>
      <c r="AX222" s="99">
        <v>19.73831986699086</v>
      </c>
      <c r="AY222" s="99">
        <v>36.49055796775037</v>
      </c>
      <c r="AZ222" s="99">
        <v>2.7675646001194014</v>
      </c>
      <c r="BA222" s="99">
        <v>1.2247569987751374</v>
      </c>
      <c r="BB222" s="99">
        <v>11.15713737021815</v>
      </c>
      <c r="BC222" s="99">
        <v>19.766080528749431</v>
      </c>
      <c r="BD222" s="99">
        <v>16.092138108208957</v>
      </c>
      <c r="BE222" s="99">
        <v>20.531235619017984</v>
      </c>
      <c r="BF222" s="99">
        <v>62.118455267227162</v>
      </c>
      <c r="BG222" s="99">
        <v>20.561784451003621</v>
      </c>
      <c r="BH222" s="99">
        <v>6.8019828695020319</v>
      </c>
      <c r="BI222" s="99">
        <v>16.275848594573215</v>
      </c>
      <c r="BJ222" s="99">
        <v>2.891332326103051</v>
      </c>
      <c r="BK222" s="99">
        <v>47.164429813880787</v>
      </c>
      <c r="BL222" s="99">
        <v>9.2600422244405109</v>
      </c>
      <c r="BM222" s="99">
        <v>8.322683435570525</v>
      </c>
    </row>
    <row r="223" spans="1:65" x14ac:dyDescent="0.2">
      <c r="A223" s="13">
        <v>4643620800</v>
      </c>
      <c r="B223" s="14" t="s">
        <v>582</v>
      </c>
      <c r="C223" s="14" t="s">
        <v>585</v>
      </c>
      <c r="D223" s="14" t="s">
        <v>586</v>
      </c>
      <c r="E223" s="99">
        <v>10.8563639377433</v>
      </c>
      <c r="F223" s="99">
        <v>3.420731386519912</v>
      </c>
      <c r="G223" s="99">
        <v>3.814103451970861</v>
      </c>
      <c r="H223" s="99">
        <v>1.5810992139889395</v>
      </c>
      <c r="I223" s="99">
        <v>0.95115525426045866</v>
      </c>
      <c r="J223" s="99">
        <v>2.2818117418494888</v>
      </c>
      <c r="K223" s="99">
        <v>1.3475248068594561</v>
      </c>
      <c r="L223" s="99">
        <v>1.0186819902157078</v>
      </c>
      <c r="M223" s="99">
        <v>3.8577098003356198</v>
      </c>
      <c r="N223" s="99">
        <v>2.9563920141189626</v>
      </c>
      <c r="O223" s="99">
        <v>0.384091664018337</v>
      </c>
      <c r="P223" s="99">
        <v>1.4630782157213402</v>
      </c>
      <c r="Q223" s="99">
        <v>3.152189071805755</v>
      </c>
      <c r="R223" s="99">
        <v>3.1739120687486051</v>
      </c>
      <c r="S223" s="99">
        <v>4.8615418190931834</v>
      </c>
      <c r="T223" s="99">
        <v>2.2893934670087912</v>
      </c>
      <c r="U223" s="99">
        <v>3.3611642903625318</v>
      </c>
      <c r="V223" s="99">
        <v>1.1625060192695831</v>
      </c>
      <c r="W223" s="99">
        <v>1.8375966513038997</v>
      </c>
      <c r="X223" s="99">
        <v>1.4262585516471107</v>
      </c>
      <c r="Y223" s="99">
        <v>16.093066588971666</v>
      </c>
      <c r="Z223" s="99">
        <v>4.6189615611404804</v>
      </c>
      <c r="AA223" s="99">
        <v>2.3718968771086102</v>
      </c>
      <c r="AB223" s="99">
        <v>1.1918683700237833</v>
      </c>
      <c r="AC223" s="99">
        <v>2.4674900725527991</v>
      </c>
      <c r="AD223" s="99">
        <v>2.046014684375228</v>
      </c>
      <c r="AE223" s="92">
        <v>1012.5037541704937</v>
      </c>
      <c r="AF223" s="92">
        <v>408374.17666041787</v>
      </c>
      <c r="AG223" s="100">
        <v>3.1521570165733372</v>
      </c>
      <c r="AH223" s="92">
        <v>1318.8603004716244</v>
      </c>
      <c r="AI223" s="99" t="s">
        <v>869</v>
      </c>
      <c r="AJ223" s="99">
        <v>85.477706868201892</v>
      </c>
      <c r="AK223" s="99">
        <v>48.730291673181561</v>
      </c>
      <c r="AL223" s="99">
        <v>134.20799854138346</v>
      </c>
      <c r="AM223" s="99">
        <v>184.54907710880877</v>
      </c>
      <c r="AN223" s="99">
        <v>37.933044966595091</v>
      </c>
      <c r="AO223" s="101">
        <v>2.7039789596076642</v>
      </c>
      <c r="AP223" s="99">
        <v>120.56470702308596</v>
      </c>
      <c r="AQ223" s="99">
        <v>159.69313240991855</v>
      </c>
      <c r="AR223" s="99">
        <v>100.55660062504974</v>
      </c>
      <c r="AS223" s="99">
        <v>9.4740888843799311</v>
      </c>
      <c r="AT223" s="99">
        <v>331.29808005299265</v>
      </c>
      <c r="AU223" s="99">
        <v>4.8400895287833601</v>
      </c>
      <c r="AV223" s="99">
        <v>10.804568612035052</v>
      </c>
      <c r="AW223" s="99">
        <v>3.9327487268360448</v>
      </c>
      <c r="AX223" s="99">
        <v>18.265946434077428</v>
      </c>
      <c r="AY223" s="99">
        <v>29.748492034351987</v>
      </c>
      <c r="AZ223" s="99">
        <v>2.3193857237625881</v>
      </c>
      <c r="BA223" s="99">
        <v>1.1779610213385507</v>
      </c>
      <c r="BB223" s="99">
        <v>13.364515968528799</v>
      </c>
      <c r="BC223" s="99">
        <v>24.728538746980412</v>
      </c>
      <c r="BD223" s="99">
        <v>18.734000919511587</v>
      </c>
      <c r="BE223" s="99">
        <v>28.395137691676236</v>
      </c>
      <c r="BF223" s="99">
        <v>88.146695970221828</v>
      </c>
      <c r="BG223" s="99">
        <v>4.9847593165650412</v>
      </c>
      <c r="BH223" s="99">
        <v>9.7654805923250532</v>
      </c>
      <c r="BI223" s="99">
        <v>14.62925230308597</v>
      </c>
      <c r="BJ223" s="99">
        <v>2.3166109515651243</v>
      </c>
      <c r="BK223" s="99">
        <v>37.790288873867233</v>
      </c>
      <c r="BL223" s="99">
        <v>9.0760800580808993</v>
      </c>
      <c r="BM223" s="99">
        <v>9.4525019022375432</v>
      </c>
    </row>
    <row r="224" spans="1:65" x14ac:dyDescent="0.2">
      <c r="A224" s="13">
        <v>4716860300</v>
      </c>
      <c r="B224" s="14" t="s">
        <v>587</v>
      </c>
      <c r="C224" s="14" t="s">
        <v>588</v>
      </c>
      <c r="D224" s="14" t="s">
        <v>589</v>
      </c>
      <c r="E224" s="99">
        <v>13.407500000000002</v>
      </c>
      <c r="F224" s="99">
        <v>4.9825000000000008</v>
      </c>
      <c r="G224" s="99">
        <v>4.3125</v>
      </c>
      <c r="H224" s="99">
        <v>1.1074999999999999</v>
      </c>
      <c r="I224" s="99">
        <v>0.96</v>
      </c>
      <c r="J224" s="99">
        <v>2.1875</v>
      </c>
      <c r="K224" s="99">
        <v>1.73</v>
      </c>
      <c r="L224" s="99">
        <v>0.98749999999999993</v>
      </c>
      <c r="M224" s="99">
        <v>3.7800000000000002</v>
      </c>
      <c r="N224" s="99">
        <v>4.5274999999999999</v>
      </c>
      <c r="O224" s="99">
        <v>0.5625</v>
      </c>
      <c r="P224" s="99">
        <v>1.69</v>
      </c>
      <c r="Q224" s="99">
        <v>3.8449999999999998</v>
      </c>
      <c r="R224" s="99">
        <v>3.7425000000000002</v>
      </c>
      <c r="S224" s="99">
        <v>4.0549999999999997</v>
      </c>
      <c r="T224" s="99">
        <v>2.2175000000000002</v>
      </c>
      <c r="U224" s="99">
        <v>3.6625000000000001</v>
      </c>
      <c r="V224" s="99">
        <v>1.1775</v>
      </c>
      <c r="W224" s="99">
        <v>1.82</v>
      </c>
      <c r="X224" s="99">
        <v>1.8825000000000001</v>
      </c>
      <c r="Y224" s="99">
        <v>14.155000000000001</v>
      </c>
      <c r="Z224" s="99">
        <v>4.97</v>
      </c>
      <c r="AA224" s="99">
        <v>2.585</v>
      </c>
      <c r="AB224" s="99">
        <v>1.3125</v>
      </c>
      <c r="AC224" s="99">
        <v>2.9724999999999997</v>
      </c>
      <c r="AD224" s="99">
        <v>1.9674999999999998</v>
      </c>
      <c r="AE224" s="92">
        <v>1118.2825</v>
      </c>
      <c r="AF224" s="92">
        <v>367507.25</v>
      </c>
      <c r="AG224" s="100">
        <v>2.9762500000000931</v>
      </c>
      <c r="AH224" s="92">
        <v>1160.2228702142281</v>
      </c>
      <c r="AI224" s="99" t="s">
        <v>869</v>
      </c>
      <c r="AJ224" s="99">
        <v>85.209439191666661</v>
      </c>
      <c r="AK224" s="99">
        <v>55.476614289263921</v>
      </c>
      <c r="AL224" s="99">
        <v>140.68605348093058</v>
      </c>
      <c r="AM224" s="99">
        <v>189.17639999999997</v>
      </c>
      <c r="AN224" s="99">
        <v>47.9</v>
      </c>
      <c r="AO224" s="101">
        <v>2.5354999999999999</v>
      </c>
      <c r="AP224" s="99">
        <v>96.25</v>
      </c>
      <c r="AQ224" s="99">
        <v>121.35</v>
      </c>
      <c r="AR224" s="99">
        <v>92</v>
      </c>
      <c r="AS224" s="99">
        <v>9.7949999999999999</v>
      </c>
      <c r="AT224" s="99">
        <v>490.48249999999996</v>
      </c>
      <c r="AU224" s="99">
        <v>4.2699999999999996</v>
      </c>
      <c r="AV224" s="99">
        <v>10.24</v>
      </c>
      <c r="AW224" s="99">
        <v>3.9550000000000001</v>
      </c>
      <c r="AX224" s="99">
        <v>15</v>
      </c>
      <c r="AY224" s="99">
        <v>41.75</v>
      </c>
      <c r="AZ224" s="99">
        <v>1.9249999999999998</v>
      </c>
      <c r="BA224" s="99">
        <v>0.91999999999999993</v>
      </c>
      <c r="BB224" s="99">
        <v>13.950000000000001</v>
      </c>
      <c r="BC224" s="99">
        <v>25.857500000000002</v>
      </c>
      <c r="BD224" s="99">
        <v>20.515000000000001</v>
      </c>
      <c r="BE224" s="99">
        <v>27.57</v>
      </c>
      <c r="BF224" s="99">
        <v>63</v>
      </c>
      <c r="BG224" s="99">
        <v>29</v>
      </c>
      <c r="BH224" s="99">
        <v>12.077500000000001</v>
      </c>
      <c r="BI224" s="99">
        <v>15.649999999999999</v>
      </c>
      <c r="BJ224" s="99">
        <v>2.1624999999999996</v>
      </c>
      <c r="BK224" s="99">
        <v>50.5</v>
      </c>
      <c r="BL224" s="99">
        <v>10.092500000000001</v>
      </c>
      <c r="BM224" s="99">
        <v>9.9049999999999994</v>
      </c>
    </row>
    <row r="225" spans="1:65" x14ac:dyDescent="0.2">
      <c r="A225" s="13">
        <v>4717420315</v>
      </c>
      <c r="B225" s="14" t="s">
        <v>587</v>
      </c>
      <c r="C225" s="14" t="s">
        <v>858</v>
      </c>
      <c r="D225" s="14" t="s">
        <v>859</v>
      </c>
      <c r="E225" s="99">
        <v>12.764199313580328</v>
      </c>
      <c r="F225" s="99">
        <v>4.2509872556036816</v>
      </c>
      <c r="G225" s="99">
        <v>4.3963878367827718</v>
      </c>
      <c r="H225" s="99">
        <v>1.0092496182573882</v>
      </c>
      <c r="I225" s="99">
        <v>0.89333101481089794</v>
      </c>
      <c r="J225" s="99">
        <v>1.8118120361060375</v>
      </c>
      <c r="K225" s="99">
        <v>0.97386162275787813</v>
      </c>
      <c r="L225" s="99">
        <v>0.91986247863423887</v>
      </c>
      <c r="M225" s="99">
        <v>3.6984476170099181</v>
      </c>
      <c r="N225" s="99">
        <v>3.2053078995628743</v>
      </c>
      <c r="O225" s="99">
        <v>0.50508760416488996</v>
      </c>
      <c r="P225" s="99">
        <v>1.4644649819541113</v>
      </c>
      <c r="Q225" s="99">
        <v>3.3787828141810139</v>
      </c>
      <c r="R225" s="99">
        <v>3.3832482959322707</v>
      </c>
      <c r="S225" s="99">
        <v>3.5751150814691113</v>
      </c>
      <c r="T225" s="99">
        <v>2.30402073304327</v>
      </c>
      <c r="U225" s="99">
        <v>3.642061028590887</v>
      </c>
      <c r="V225" s="99">
        <v>1.1705834940536755</v>
      </c>
      <c r="W225" s="99">
        <v>1.7063549411181467</v>
      </c>
      <c r="X225" s="99">
        <v>1.782529220680231</v>
      </c>
      <c r="Y225" s="99">
        <v>15.645029824173509</v>
      </c>
      <c r="Z225" s="99">
        <v>4.4478490439242755</v>
      </c>
      <c r="AA225" s="99">
        <v>2.4387243370836513</v>
      </c>
      <c r="AB225" s="99">
        <v>1.3864307006892878</v>
      </c>
      <c r="AC225" s="99">
        <v>2.5936174525444087</v>
      </c>
      <c r="AD225" s="99">
        <v>1.9322588188139957</v>
      </c>
      <c r="AE225" s="92">
        <v>828.93047630490696</v>
      </c>
      <c r="AF225" s="92">
        <v>334283.73811504879</v>
      </c>
      <c r="AG225" s="100">
        <v>3.2842078684045166</v>
      </c>
      <c r="AH225" s="92">
        <v>1097.8097242946187</v>
      </c>
      <c r="AI225" s="99" t="s">
        <v>869</v>
      </c>
      <c r="AJ225" s="99">
        <v>89.315276251164804</v>
      </c>
      <c r="AK225" s="99">
        <v>45.969117321328241</v>
      </c>
      <c r="AL225" s="99">
        <v>135.28439357249306</v>
      </c>
      <c r="AM225" s="99">
        <v>188.17348830087695</v>
      </c>
      <c r="AN225" s="99">
        <v>42.110794371121678</v>
      </c>
      <c r="AO225" s="101">
        <v>2.4046517985517708</v>
      </c>
      <c r="AP225" s="99">
        <v>119.71488748536012</v>
      </c>
      <c r="AQ225" s="99">
        <v>120.85410016354223</v>
      </c>
      <c r="AR225" s="99">
        <v>87.002890682744621</v>
      </c>
      <c r="AS225" s="99">
        <v>9.1152264406787644</v>
      </c>
      <c r="AT225" s="99">
        <v>464.6788296825365</v>
      </c>
      <c r="AU225" s="99">
        <v>4.5441211608004153</v>
      </c>
      <c r="AV225" s="99">
        <v>8.1525926340580384</v>
      </c>
      <c r="AW225" s="99">
        <v>3.8878629358280894</v>
      </c>
      <c r="AX225" s="99">
        <v>18.762892005155862</v>
      </c>
      <c r="AY225" s="99">
        <v>31.314119367590507</v>
      </c>
      <c r="AZ225" s="99">
        <v>1.9405894931082153</v>
      </c>
      <c r="BA225" s="99">
        <v>0.92088087442165545</v>
      </c>
      <c r="BB225" s="99">
        <v>13.993848224885053</v>
      </c>
      <c r="BC225" s="99">
        <v>39.385768321364701</v>
      </c>
      <c r="BD225" s="99">
        <v>41.749370634343684</v>
      </c>
      <c r="BE225" s="99">
        <v>40.201082475893564</v>
      </c>
      <c r="BF225" s="99">
        <v>61.848420756062254</v>
      </c>
      <c r="BG225" s="99">
        <v>9.2386443561285727</v>
      </c>
      <c r="BH225" s="99">
        <v>10.095985879036718</v>
      </c>
      <c r="BI225" s="99">
        <v>7.5601480755511599</v>
      </c>
      <c r="BJ225" s="99">
        <v>2.9509272159810944</v>
      </c>
      <c r="BK225" s="99">
        <v>44.362656696823926</v>
      </c>
      <c r="BL225" s="99">
        <v>10.209655119428495</v>
      </c>
      <c r="BM225" s="99">
        <v>8.9901054316755005</v>
      </c>
    </row>
    <row r="226" spans="1:65" x14ac:dyDescent="0.2">
      <c r="A226" s="13">
        <v>4718260330</v>
      </c>
      <c r="B226" s="14" t="s">
        <v>587</v>
      </c>
      <c r="C226" s="14" t="s">
        <v>590</v>
      </c>
      <c r="D226" s="14" t="s">
        <v>591</v>
      </c>
      <c r="E226" s="99">
        <v>11.544132681930915</v>
      </c>
      <c r="F226" s="99">
        <v>4.4951607256602433</v>
      </c>
      <c r="G226" s="99">
        <v>4.460683910447421</v>
      </c>
      <c r="H226" s="99">
        <v>1.0218331430393179</v>
      </c>
      <c r="I226" s="99">
        <v>1.0673308695905366</v>
      </c>
      <c r="J226" s="99">
        <v>2.0028517028782558</v>
      </c>
      <c r="K226" s="99">
        <v>1.3778513181541674</v>
      </c>
      <c r="L226" s="99">
        <v>1.04510778457791</v>
      </c>
      <c r="M226" s="99">
        <v>4.0924887409226391</v>
      </c>
      <c r="N226" s="99">
        <v>3.1720872827502005</v>
      </c>
      <c r="O226" s="99">
        <v>0.50421009992982635</v>
      </c>
      <c r="P226" s="99">
        <v>1.459332124891112</v>
      </c>
      <c r="Q226" s="99">
        <v>3.5669813817577714</v>
      </c>
      <c r="R226" s="99">
        <v>4.1269161462855841</v>
      </c>
      <c r="S226" s="99">
        <v>4.3418572291004338</v>
      </c>
      <c r="T226" s="99">
        <v>2.3427140764026948</v>
      </c>
      <c r="U226" s="99">
        <v>3.8321177316847383</v>
      </c>
      <c r="V226" s="99">
        <v>1.3023566263867321</v>
      </c>
      <c r="W226" s="99">
        <v>1.9177953543460373</v>
      </c>
      <c r="X226" s="99">
        <v>1.7933816191904342</v>
      </c>
      <c r="Y226" s="99">
        <v>15.901203278834704</v>
      </c>
      <c r="Z226" s="99">
        <v>4.6597133794369894</v>
      </c>
      <c r="AA226" s="99">
        <v>2.9736902324124248</v>
      </c>
      <c r="AB226" s="99">
        <v>0.90912176532359601</v>
      </c>
      <c r="AC226" s="99">
        <v>3.4072268429797901</v>
      </c>
      <c r="AD226" s="99">
        <v>1.963162545141405</v>
      </c>
      <c r="AE226" s="92">
        <v>815.23176319674258</v>
      </c>
      <c r="AF226" s="92">
        <v>320899.63055401586</v>
      </c>
      <c r="AG226" s="100">
        <v>3.0362514316480964</v>
      </c>
      <c r="AH226" s="92">
        <v>1022.9224155091379</v>
      </c>
      <c r="AI226" s="99" t="s">
        <v>869</v>
      </c>
      <c r="AJ226" s="99">
        <v>104.21966350845473</v>
      </c>
      <c r="AK226" s="99">
        <v>51.448104221214848</v>
      </c>
      <c r="AL226" s="99">
        <v>155.66776772966958</v>
      </c>
      <c r="AM226" s="99">
        <v>189.18704862914944</v>
      </c>
      <c r="AN226" s="99">
        <v>43.682590570441505</v>
      </c>
      <c r="AO226" s="101">
        <v>2.6465677379041681</v>
      </c>
      <c r="AP226" s="99">
        <v>91.509757331563833</v>
      </c>
      <c r="AQ226" s="99">
        <v>106.72710966361194</v>
      </c>
      <c r="AR226" s="99">
        <v>91.043649244828757</v>
      </c>
      <c r="AS226" s="99">
        <v>9.4653209428069669</v>
      </c>
      <c r="AT226" s="99">
        <v>457.24004461109348</v>
      </c>
      <c r="AU226" s="99">
        <v>4.9440803992433837</v>
      </c>
      <c r="AV226" s="99">
        <v>9.9466208384947841</v>
      </c>
      <c r="AW226" s="99">
        <v>3.990283822556647</v>
      </c>
      <c r="AX226" s="99">
        <v>16.883658561541626</v>
      </c>
      <c r="AY226" s="99">
        <v>37.200881430299987</v>
      </c>
      <c r="AZ226" s="99">
        <v>2.8879247947859592</v>
      </c>
      <c r="BA226" s="99">
        <v>1.1234274225307641</v>
      </c>
      <c r="BB226" s="99">
        <v>14.322162481767904</v>
      </c>
      <c r="BC226" s="99">
        <v>49.913700185623625</v>
      </c>
      <c r="BD226" s="99">
        <v>42.418806227782937</v>
      </c>
      <c r="BE226" s="99">
        <v>43.814304757781741</v>
      </c>
      <c r="BF226" s="99">
        <v>76.735821246540638</v>
      </c>
      <c r="BG226" s="99">
        <v>7.0966256288106546</v>
      </c>
      <c r="BH226" s="99">
        <v>11.260921585908111</v>
      </c>
      <c r="BI226" s="99">
        <v>14.923979188090094</v>
      </c>
      <c r="BJ226" s="99">
        <v>3.1609280159004172</v>
      </c>
      <c r="BK226" s="99">
        <v>46.861306221591725</v>
      </c>
      <c r="BL226" s="99">
        <v>10.223967910691192</v>
      </c>
      <c r="BM226" s="99">
        <v>13.133919316639979</v>
      </c>
    </row>
    <row r="227" spans="1:65" x14ac:dyDescent="0.2">
      <c r="A227" s="13">
        <v>4727180400</v>
      </c>
      <c r="B227" s="14" t="s">
        <v>587</v>
      </c>
      <c r="C227" s="14" t="s">
        <v>592</v>
      </c>
      <c r="D227" s="14" t="s">
        <v>593</v>
      </c>
      <c r="E227" s="99">
        <v>12.1675</v>
      </c>
      <c r="F227" s="99">
        <v>4.2424999999999997</v>
      </c>
      <c r="G227" s="99">
        <v>4.0925000000000002</v>
      </c>
      <c r="H227" s="99">
        <v>1.0725</v>
      </c>
      <c r="I227" s="99">
        <v>0.97750000000000004</v>
      </c>
      <c r="J227" s="99">
        <v>2.165</v>
      </c>
      <c r="K227" s="99">
        <v>1.2250000000000001</v>
      </c>
      <c r="L227" s="99">
        <v>0.94500000000000006</v>
      </c>
      <c r="M227" s="99">
        <v>3.5425000000000004</v>
      </c>
      <c r="N227" s="99">
        <v>3.18</v>
      </c>
      <c r="O227" s="99">
        <v>0.48</v>
      </c>
      <c r="P227" s="99">
        <v>1.7075</v>
      </c>
      <c r="Q227" s="99">
        <v>3.4899999999999998</v>
      </c>
      <c r="R227" s="99">
        <v>3.1524999999999999</v>
      </c>
      <c r="S227" s="99">
        <v>4.6775000000000002</v>
      </c>
      <c r="T227" s="99">
        <v>2.29</v>
      </c>
      <c r="U227" s="99">
        <v>4.0674999999999999</v>
      </c>
      <c r="V227" s="99">
        <v>1.1575</v>
      </c>
      <c r="W227" s="99">
        <v>1.7925</v>
      </c>
      <c r="X227" s="99">
        <v>1.5925</v>
      </c>
      <c r="Y227" s="99">
        <v>15.827499999999999</v>
      </c>
      <c r="Z227" s="99">
        <v>3.95</v>
      </c>
      <c r="AA227" s="99">
        <v>2.4024999999999999</v>
      </c>
      <c r="AB227" s="99">
        <v>1.155</v>
      </c>
      <c r="AC227" s="99">
        <v>2.5425000000000004</v>
      </c>
      <c r="AD227" s="99">
        <v>1.8825000000000001</v>
      </c>
      <c r="AE227" s="92">
        <v>874.1875</v>
      </c>
      <c r="AF227" s="92">
        <v>289822</v>
      </c>
      <c r="AG227" s="100">
        <v>3.0925000000000629</v>
      </c>
      <c r="AH227" s="92">
        <v>929.32577700498769</v>
      </c>
      <c r="AI227" s="99" t="s">
        <v>869</v>
      </c>
      <c r="AJ227" s="99">
        <v>97.477631999999986</v>
      </c>
      <c r="AK227" s="99">
        <v>61.12108584313571</v>
      </c>
      <c r="AL227" s="99">
        <v>158.59871784313569</v>
      </c>
      <c r="AM227" s="99">
        <v>189.17639999999997</v>
      </c>
      <c r="AN227" s="99">
        <v>44.61</v>
      </c>
      <c r="AO227" s="101">
        <v>2.5185</v>
      </c>
      <c r="AP227" s="99">
        <v>101.75</v>
      </c>
      <c r="AQ227" s="99">
        <v>128.75</v>
      </c>
      <c r="AR227" s="99">
        <v>69.417500000000004</v>
      </c>
      <c r="AS227" s="99">
        <v>9.1425000000000001</v>
      </c>
      <c r="AT227" s="99">
        <v>312.64999999999998</v>
      </c>
      <c r="AU227" s="99">
        <v>3.8149999999999995</v>
      </c>
      <c r="AV227" s="99">
        <v>9.8375000000000004</v>
      </c>
      <c r="AW227" s="99">
        <v>4.1275000000000004</v>
      </c>
      <c r="AX227" s="99">
        <v>21.6175</v>
      </c>
      <c r="AY227" s="99">
        <v>37.292500000000004</v>
      </c>
      <c r="AZ227" s="99">
        <v>1.6675</v>
      </c>
      <c r="BA227" s="99">
        <v>0.95750000000000002</v>
      </c>
      <c r="BB227" s="99">
        <v>11.650000000000002</v>
      </c>
      <c r="BC227" s="99">
        <v>24.869999999999997</v>
      </c>
      <c r="BD227" s="99">
        <v>25.347499999999997</v>
      </c>
      <c r="BE227" s="99">
        <v>28.56</v>
      </c>
      <c r="BF227" s="99">
        <v>82.157499999999999</v>
      </c>
      <c r="BG227" s="99">
        <v>10.577500000000001</v>
      </c>
      <c r="BH227" s="99">
        <v>10.3325</v>
      </c>
      <c r="BI227" s="99">
        <v>13.5425</v>
      </c>
      <c r="BJ227" s="99">
        <v>2.0625</v>
      </c>
      <c r="BK227" s="99">
        <v>43.435000000000002</v>
      </c>
      <c r="BL227" s="99">
        <v>9.82</v>
      </c>
      <c r="BM227" s="99">
        <v>9.1174999999999997</v>
      </c>
    </row>
    <row r="228" spans="1:65" x14ac:dyDescent="0.2">
      <c r="A228" s="13">
        <v>4727740425</v>
      </c>
      <c r="B228" s="14" t="s">
        <v>587</v>
      </c>
      <c r="C228" s="14" t="s">
        <v>860</v>
      </c>
      <c r="D228" s="14" t="s">
        <v>861</v>
      </c>
      <c r="E228" s="99">
        <v>11.38222717988493</v>
      </c>
      <c r="F228" s="99">
        <v>5.462670083804257</v>
      </c>
      <c r="G228" s="99">
        <v>4.6141334607743723</v>
      </c>
      <c r="H228" s="99">
        <v>1.0813388767043448</v>
      </c>
      <c r="I228" s="99">
        <v>0.8147964201022474</v>
      </c>
      <c r="J228" s="99">
        <v>2.0179463396151078</v>
      </c>
      <c r="K228" s="99">
        <v>1.706993406182348</v>
      </c>
      <c r="L228" s="99">
        <v>0.82888706865942396</v>
      </c>
      <c r="M228" s="99">
        <v>3.4215584906027581</v>
      </c>
      <c r="N228" s="99">
        <v>4.7307255144150862</v>
      </c>
      <c r="O228" s="99">
        <v>0.52570342474304876</v>
      </c>
      <c r="P228" s="99">
        <v>1.3485720697131385</v>
      </c>
      <c r="Q228" s="99">
        <v>2.5942357211049272</v>
      </c>
      <c r="R228" s="99">
        <v>3.4845431550919197</v>
      </c>
      <c r="S228" s="99">
        <v>3.6353698300331976</v>
      </c>
      <c r="T228" s="99">
        <v>2.0725665954772792</v>
      </c>
      <c r="U228" s="99">
        <v>3.6115409641054885</v>
      </c>
      <c r="V228" s="99">
        <v>1.0451638339764959</v>
      </c>
      <c r="W228" s="99">
        <v>2.002668074605729</v>
      </c>
      <c r="X228" s="99">
        <v>1.4034856507654694</v>
      </c>
      <c r="Y228" s="99">
        <v>14.849098259191706</v>
      </c>
      <c r="Z228" s="99">
        <v>4.557303942096909</v>
      </c>
      <c r="AA228" s="99">
        <v>2.5713746148329713</v>
      </c>
      <c r="AB228" s="99">
        <v>1.0273551235323501</v>
      </c>
      <c r="AC228" s="99">
        <v>2.5125669071523955</v>
      </c>
      <c r="AD228" s="99">
        <v>1.7642363128301701</v>
      </c>
      <c r="AE228" s="92">
        <v>865.77537324528009</v>
      </c>
      <c r="AF228" s="92">
        <v>443897.06909357355</v>
      </c>
      <c r="AG228" s="100">
        <v>3.3588034434644189</v>
      </c>
      <c r="AH228" s="92">
        <v>1471.4945680177404</v>
      </c>
      <c r="AI228" s="99" t="s">
        <v>869</v>
      </c>
      <c r="AJ228" s="99">
        <v>91.346760965897175</v>
      </c>
      <c r="AK228" s="99">
        <v>59.134496983761153</v>
      </c>
      <c r="AL228" s="99">
        <v>150.48125794965833</v>
      </c>
      <c r="AM228" s="99">
        <v>188.17348830087695</v>
      </c>
      <c r="AN228" s="99">
        <v>43.626782968482061</v>
      </c>
      <c r="AO228" s="101">
        <v>2.3665073678891315</v>
      </c>
      <c r="AP228" s="99">
        <v>79.19772919640036</v>
      </c>
      <c r="AQ228" s="99">
        <v>80.398702227441234</v>
      </c>
      <c r="AR228" s="99">
        <v>97.443237564673979</v>
      </c>
      <c r="AS228" s="99">
        <v>9.6227557525205647</v>
      </c>
      <c r="AT228" s="99">
        <v>478.17556031449203</v>
      </c>
      <c r="AU228" s="99">
        <v>4.4381975906185875</v>
      </c>
      <c r="AV228" s="99">
        <v>10.774890890569823</v>
      </c>
      <c r="AW228" s="99">
        <v>4.0194832956347701</v>
      </c>
      <c r="AX228" s="99">
        <v>16.714205569853824</v>
      </c>
      <c r="AY228" s="99">
        <v>33.693992439527392</v>
      </c>
      <c r="AZ228" s="99">
        <v>2.4835523564649185</v>
      </c>
      <c r="BA228" s="99">
        <v>0.7953062097277932</v>
      </c>
      <c r="BB228" s="99">
        <v>10.842640920910936</v>
      </c>
      <c r="BC228" s="99">
        <v>52.847621955308071</v>
      </c>
      <c r="BD228" s="99">
        <v>44.421395265084286</v>
      </c>
      <c r="BE228" s="99">
        <v>46.726027400827057</v>
      </c>
      <c r="BF228" s="99">
        <v>82.447089702784695</v>
      </c>
      <c r="BG228" s="99">
        <v>8.1719852312124228</v>
      </c>
      <c r="BH228" s="99">
        <v>13.381845759585628</v>
      </c>
      <c r="BI228" s="99">
        <v>17.205854240909538</v>
      </c>
      <c r="BJ228" s="99">
        <v>2.2468463363785878</v>
      </c>
      <c r="BK228" s="99">
        <v>53.553785901434033</v>
      </c>
      <c r="BL228" s="99">
        <v>10.199435244434072</v>
      </c>
      <c r="BM228" s="99">
        <v>11.730137565467587</v>
      </c>
    </row>
    <row r="229" spans="1:65" x14ac:dyDescent="0.2">
      <c r="A229" s="13">
        <v>4728700450</v>
      </c>
      <c r="B229" s="14" t="s">
        <v>587</v>
      </c>
      <c r="C229" s="14" t="s">
        <v>594</v>
      </c>
      <c r="D229" s="14" t="s">
        <v>595</v>
      </c>
      <c r="E229" s="99">
        <v>11.190458606722371</v>
      </c>
      <c r="F229" s="99">
        <v>5.4409285175508764</v>
      </c>
      <c r="G229" s="99">
        <v>3.968745424996432</v>
      </c>
      <c r="H229" s="99">
        <v>1.0850088616700515</v>
      </c>
      <c r="I229" s="99">
        <v>0.91126017155232653</v>
      </c>
      <c r="J229" s="99">
        <v>2.8322136600732284</v>
      </c>
      <c r="K229" s="99">
        <v>2.090712053025868</v>
      </c>
      <c r="L229" s="99">
        <v>1.0186867938254784</v>
      </c>
      <c r="M229" s="99">
        <v>3.668419146409398</v>
      </c>
      <c r="N229" s="99">
        <v>4.2359843068856105</v>
      </c>
      <c r="O229" s="99">
        <v>0.60116143583454895</v>
      </c>
      <c r="P229" s="99">
        <v>1.37725212813177</v>
      </c>
      <c r="Q229" s="99">
        <v>3.0735519696447962</v>
      </c>
      <c r="R229" s="99">
        <v>3.6985499360919953</v>
      </c>
      <c r="S229" s="99">
        <v>4.5083431783658572</v>
      </c>
      <c r="T229" s="99">
        <v>2.5560000146846824</v>
      </c>
      <c r="U229" s="99">
        <v>3.9013953363935676</v>
      </c>
      <c r="V229" s="99">
        <v>1.1986460959162015</v>
      </c>
      <c r="W229" s="99">
        <v>1.5957589372550092</v>
      </c>
      <c r="X229" s="99">
        <v>1.539210498029616</v>
      </c>
      <c r="Y229" s="99">
        <v>15.61034319110296</v>
      </c>
      <c r="Z229" s="99">
        <v>5.1327431920201416</v>
      </c>
      <c r="AA229" s="99">
        <v>2.7133044997991171</v>
      </c>
      <c r="AB229" s="99">
        <v>1.3142177129412529</v>
      </c>
      <c r="AC229" s="99">
        <v>2.9084385873010303</v>
      </c>
      <c r="AD229" s="99">
        <v>1.7838918837073947</v>
      </c>
      <c r="AE229" s="92">
        <v>859.10484667651122</v>
      </c>
      <c r="AF229" s="92">
        <v>382059.92895434017</v>
      </c>
      <c r="AG229" s="100">
        <v>3.4151513972943883</v>
      </c>
      <c r="AH229" s="92">
        <v>1278.2997489236614</v>
      </c>
      <c r="AI229" s="99" t="s">
        <v>869</v>
      </c>
      <c r="AJ229" s="99">
        <v>75.826259669465884</v>
      </c>
      <c r="AK229" s="99">
        <v>50.400535462421729</v>
      </c>
      <c r="AL229" s="99">
        <v>126.22679513188761</v>
      </c>
      <c r="AM229" s="99">
        <v>188.72513460213628</v>
      </c>
      <c r="AN229" s="99">
        <v>39.107695538408507</v>
      </c>
      <c r="AO229" s="101">
        <v>2.4545987747703726</v>
      </c>
      <c r="AP229" s="99">
        <v>86.897341136895136</v>
      </c>
      <c r="AQ229" s="99">
        <v>96.210972655608913</v>
      </c>
      <c r="AR229" s="99">
        <v>96.424664850487261</v>
      </c>
      <c r="AS229" s="99">
        <v>10.011784601770829</v>
      </c>
      <c r="AT229" s="99">
        <v>467.85164371408877</v>
      </c>
      <c r="AU229" s="99">
        <v>4.7818897177600128</v>
      </c>
      <c r="AV229" s="99">
        <v>11.945233804778104</v>
      </c>
      <c r="AW229" s="99">
        <v>3.9784352526602111</v>
      </c>
      <c r="AX229" s="99">
        <v>20.868367749995084</v>
      </c>
      <c r="AY229" s="99">
        <v>33.043230378343779</v>
      </c>
      <c r="AZ229" s="99">
        <v>2.7692737125308353</v>
      </c>
      <c r="BA229" s="99">
        <v>0.82345108057831684</v>
      </c>
      <c r="BB229" s="99">
        <v>10.999667488065924</v>
      </c>
      <c r="BC229" s="99">
        <v>26.437121537699809</v>
      </c>
      <c r="BD229" s="99">
        <v>23.896977480620361</v>
      </c>
      <c r="BE229" s="99">
        <v>25.249100488969709</v>
      </c>
      <c r="BF229" s="99">
        <v>87.059247153195088</v>
      </c>
      <c r="BG229" s="99">
        <v>11.947478263171831</v>
      </c>
      <c r="BH229" s="99">
        <v>9.9951302017565951</v>
      </c>
      <c r="BI229" s="99">
        <v>19.570707448854037</v>
      </c>
      <c r="BJ229" s="99">
        <v>2.208380178068861</v>
      </c>
      <c r="BK229" s="99">
        <v>41.593317756663772</v>
      </c>
      <c r="BL229" s="99">
        <v>10.07982171172795</v>
      </c>
      <c r="BM229" s="99">
        <v>10.663142486094682</v>
      </c>
    </row>
    <row r="230" spans="1:65" x14ac:dyDescent="0.2">
      <c r="A230" s="13">
        <v>4728940500</v>
      </c>
      <c r="B230" s="14" t="s">
        <v>587</v>
      </c>
      <c r="C230" s="14" t="s">
        <v>596</v>
      </c>
      <c r="D230" s="14" t="s">
        <v>597</v>
      </c>
      <c r="E230" s="99">
        <v>12.18</v>
      </c>
      <c r="F230" s="99">
        <v>4.2675000000000001</v>
      </c>
      <c r="G230" s="99">
        <v>4.01</v>
      </c>
      <c r="H230" s="99">
        <v>1.01</v>
      </c>
      <c r="I230" s="99">
        <v>0.89750000000000008</v>
      </c>
      <c r="J230" s="99">
        <v>1.93</v>
      </c>
      <c r="K230" s="99">
        <v>1.4550000000000001</v>
      </c>
      <c r="L230" s="99">
        <v>0.91249999999999998</v>
      </c>
      <c r="M230" s="99">
        <v>3.7424999999999997</v>
      </c>
      <c r="N230" s="99">
        <v>3.0225</v>
      </c>
      <c r="O230" s="99">
        <v>0.54749999999999999</v>
      </c>
      <c r="P230" s="99">
        <v>1.5225</v>
      </c>
      <c r="Q230" s="99">
        <v>3.36</v>
      </c>
      <c r="R230" s="99">
        <v>3.2349999999999999</v>
      </c>
      <c r="S230" s="99">
        <v>3.5175000000000001</v>
      </c>
      <c r="T230" s="99">
        <v>1.9350000000000001</v>
      </c>
      <c r="U230" s="99">
        <v>3.5350000000000001</v>
      </c>
      <c r="V230" s="99">
        <v>1.1150000000000002</v>
      </c>
      <c r="W230" s="99">
        <v>1.7050000000000001</v>
      </c>
      <c r="X230" s="99">
        <v>1.5925</v>
      </c>
      <c r="Y230" s="99">
        <v>14.77</v>
      </c>
      <c r="Z230" s="99">
        <v>4.29</v>
      </c>
      <c r="AA230" s="99">
        <v>2.2450000000000001</v>
      </c>
      <c r="AB230" s="99">
        <v>0.90500000000000003</v>
      </c>
      <c r="AC230" s="99">
        <v>2.8925000000000001</v>
      </c>
      <c r="AD230" s="99">
        <v>1.7500000000000002</v>
      </c>
      <c r="AE230" s="92">
        <v>825.8</v>
      </c>
      <c r="AF230" s="92">
        <v>296913</v>
      </c>
      <c r="AG230" s="100">
        <v>3.0135000000001679</v>
      </c>
      <c r="AH230" s="92">
        <v>941.9199689478196</v>
      </c>
      <c r="AI230" s="99" t="s">
        <v>869</v>
      </c>
      <c r="AJ230" s="99">
        <v>90.944493333333341</v>
      </c>
      <c r="AK230" s="99">
        <v>67.536236556275085</v>
      </c>
      <c r="AL230" s="99">
        <v>158.48072988960843</v>
      </c>
      <c r="AM230" s="99">
        <v>188.41139999999999</v>
      </c>
      <c r="AN230" s="99">
        <v>36.56</v>
      </c>
      <c r="AO230" s="101">
        <v>2.5765000000000002</v>
      </c>
      <c r="AP230" s="99">
        <v>90.25</v>
      </c>
      <c r="AQ230" s="99">
        <v>105.69999999999999</v>
      </c>
      <c r="AR230" s="99">
        <v>89.550000000000011</v>
      </c>
      <c r="AS230" s="99">
        <v>9.2624999999999993</v>
      </c>
      <c r="AT230" s="99">
        <v>498.62749999999994</v>
      </c>
      <c r="AU230" s="99">
        <v>4.1399999999999997</v>
      </c>
      <c r="AV230" s="99">
        <v>10.24</v>
      </c>
      <c r="AW230" s="99">
        <v>3.79</v>
      </c>
      <c r="AX230" s="99">
        <v>15.4</v>
      </c>
      <c r="AY230" s="99">
        <v>38</v>
      </c>
      <c r="AZ230" s="99">
        <v>1.4200000000000002</v>
      </c>
      <c r="BA230" s="99">
        <v>0.86</v>
      </c>
      <c r="BB230" s="99">
        <v>14.414999999999999</v>
      </c>
      <c r="BC230" s="99">
        <v>27.119999999999997</v>
      </c>
      <c r="BD230" s="99">
        <v>23.465</v>
      </c>
      <c r="BE230" s="99">
        <v>25.990000000000002</v>
      </c>
      <c r="BF230" s="99">
        <v>60.432500000000005</v>
      </c>
      <c r="BG230" s="99">
        <v>10.74</v>
      </c>
      <c r="BH230" s="99">
        <v>10.465</v>
      </c>
      <c r="BI230" s="99">
        <v>20.549999999999997</v>
      </c>
      <c r="BJ230" s="99">
        <v>2.1324999999999998</v>
      </c>
      <c r="BK230" s="99">
        <v>39.4</v>
      </c>
      <c r="BL230" s="99">
        <v>9.8324999999999996</v>
      </c>
      <c r="BM230" s="99">
        <v>7.1749999999999989</v>
      </c>
    </row>
    <row r="231" spans="1:65" x14ac:dyDescent="0.2">
      <c r="A231" s="13">
        <v>4732820600</v>
      </c>
      <c r="B231" s="14" t="s">
        <v>587</v>
      </c>
      <c r="C231" s="14" t="s">
        <v>598</v>
      </c>
      <c r="D231" s="14" t="s">
        <v>599</v>
      </c>
      <c r="E231" s="99">
        <v>12.465</v>
      </c>
      <c r="F231" s="99">
        <v>3.5075000000000003</v>
      </c>
      <c r="G231" s="99">
        <v>4.1150000000000002</v>
      </c>
      <c r="H231" s="99">
        <v>1.0049999999999999</v>
      </c>
      <c r="I231" s="99">
        <v>0.97249999999999992</v>
      </c>
      <c r="J231" s="99">
        <v>2.0750000000000002</v>
      </c>
      <c r="K231" s="99">
        <v>1.375</v>
      </c>
      <c r="L231" s="99">
        <v>0.90999999999999992</v>
      </c>
      <c r="M231" s="99">
        <v>3.7925</v>
      </c>
      <c r="N231" s="99">
        <v>3.3825000000000003</v>
      </c>
      <c r="O231" s="99">
        <v>0.57000000000000006</v>
      </c>
      <c r="P231" s="99">
        <v>1.5675000000000001</v>
      </c>
      <c r="Q231" s="99">
        <v>3.24</v>
      </c>
      <c r="R231" s="99">
        <v>3.1625000000000001</v>
      </c>
      <c r="S231" s="99">
        <v>4.1124999999999998</v>
      </c>
      <c r="T231" s="99">
        <v>2.0349999999999997</v>
      </c>
      <c r="U231" s="99">
        <v>4.1775000000000002</v>
      </c>
      <c r="V231" s="99">
        <v>1.1025</v>
      </c>
      <c r="W231" s="99">
        <v>1.84</v>
      </c>
      <c r="X231" s="99">
        <v>1.6775</v>
      </c>
      <c r="Y231" s="99">
        <v>15.377500000000001</v>
      </c>
      <c r="Z231" s="99">
        <v>3.8750000000000004</v>
      </c>
      <c r="AA231" s="99">
        <v>2.3275000000000001</v>
      </c>
      <c r="AB231" s="99">
        <v>0.89</v>
      </c>
      <c r="AC231" s="99">
        <v>2.9649999999999999</v>
      </c>
      <c r="AD231" s="99">
        <v>1.8900000000000001</v>
      </c>
      <c r="AE231" s="92">
        <v>1052.83</v>
      </c>
      <c r="AF231" s="92">
        <v>303805.25</v>
      </c>
      <c r="AG231" s="100">
        <v>2.8189500000001879</v>
      </c>
      <c r="AH231" s="92">
        <v>940.3268763208182</v>
      </c>
      <c r="AI231" s="99" t="s">
        <v>869</v>
      </c>
      <c r="AJ231" s="99">
        <v>90.000711175865632</v>
      </c>
      <c r="AK231" s="99">
        <v>45.446985821324816</v>
      </c>
      <c r="AL231" s="99">
        <v>135.44769699719046</v>
      </c>
      <c r="AM231" s="99">
        <v>189.17639999999997</v>
      </c>
      <c r="AN231" s="99">
        <v>43.68</v>
      </c>
      <c r="AO231" s="101">
        <v>2.57</v>
      </c>
      <c r="AP231" s="99">
        <v>75.867500000000007</v>
      </c>
      <c r="AQ231" s="99">
        <v>89.557500000000005</v>
      </c>
      <c r="AR231" s="99">
        <v>84.007500000000007</v>
      </c>
      <c r="AS231" s="99">
        <v>9.18</v>
      </c>
      <c r="AT231" s="99">
        <v>467.23250000000002</v>
      </c>
      <c r="AU231" s="99">
        <v>4.82</v>
      </c>
      <c r="AV231" s="99">
        <v>10.107499999999998</v>
      </c>
      <c r="AW231" s="99">
        <v>3.94</v>
      </c>
      <c r="AX231" s="99">
        <v>16.95</v>
      </c>
      <c r="AY231" s="99">
        <v>40.125</v>
      </c>
      <c r="AZ231" s="99">
        <v>1.7124999999999999</v>
      </c>
      <c r="BA231" s="99">
        <v>0.96</v>
      </c>
      <c r="BB231" s="99">
        <v>8.317499999999999</v>
      </c>
      <c r="BC231" s="99">
        <v>25.08</v>
      </c>
      <c r="BD231" s="99">
        <v>25.364999999999998</v>
      </c>
      <c r="BE231" s="99">
        <v>26.59</v>
      </c>
      <c r="BF231" s="99">
        <v>62.967500000000001</v>
      </c>
      <c r="BG231" s="99">
        <v>5.8693750000000007</v>
      </c>
      <c r="BH231" s="99">
        <v>12.3025</v>
      </c>
      <c r="BI231" s="99">
        <v>15.200000000000001</v>
      </c>
      <c r="BJ231" s="99">
        <v>2.3175000000000003</v>
      </c>
      <c r="BK231" s="99">
        <v>48.084999999999994</v>
      </c>
      <c r="BL231" s="99">
        <v>9.2925000000000004</v>
      </c>
      <c r="BM231" s="99">
        <v>7.8</v>
      </c>
    </row>
    <row r="232" spans="1:65" x14ac:dyDescent="0.2">
      <c r="A232" s="13">
        <v>4734100640</v>
      </c>
      <c r="B232" s="14" t="s">
        <v>587</v>
      </c>
      <c r="C232" s="14" t="s">
        <v>600</v>
      </c>
      <c r="D232" s="14" t="s">
        <v>601</v>
      </c>
      <c r="E232" s="99">
        <v>12.395000000000001</v>
      </c>
      <c r="F232" s="99">
        <v>4.4249999999999998</v>
      </c>
      <c r="G232" s="99">
        <v>4.5200000000000005</v>
      </c>
      <c r="H232" s="99">
        <v>1.01</v>
      </c>
      <c r="I232" s="99">
        <v>0.94</v>
      </c>
      <c r="J232" s="99">
        <v>2.0575000000000001</v>
      </c>
      <c r="K232" s="99">
        <v>1.405</v>
      </c>
      <c r="L232" s="99">
        <v>1.0150000000000001</v>
      </c>
      <c r="M232" s="99">
        <v>4.0525000000000002</v>
      </c>
      <c r="N232" s="99">
        <v>4.4675000000000002</v>
      </c>
      <c r="O232" s="99">
        <v>0.54500000000000004</v>
      </c>
      <c r="P232" s="99">
        <v>1.74</v>
      </c>
      <c r="Q232" s="99">
        <v>3.5175000000000001</v>
      </c>
      <c r="R232" s="99">
        <v>3.4249999999999998</v>
      </c>
      <c r="S232" s="99">
        <v>3.9849999999999999</v>
      </c>
      <c r="T232" s="99">
        <v>2.0099999999999998</v>
      </c>
      <c r="U232" s="99">
        <v>4.0350000000000001</v>
      </c>
      <c r="V232" s="99">
        <v>1.2650000000000001</v>
      </c>
      <c r="W232" s="99">
        <v>1.8774999999999999</v>
      </c>
      <c r="X232" s="99">
        <v>2.0325000000000002</v>
      </c>
      <c r="Y232" s="99">
        <v>15.315</v>
      </c>
      <c r="Z232" s="99">
        <v>4.6399999999999997</v>
      </c>
      <c r="AA232" s="99">
        <v>2.5549999999999997</v>
      </c>
      <c r="AB232" s="99">
        <v>1.26</v>
      </c>
      <c r="AC232" s="99">
        <v>3.0724999999999998</v>
      </c>
      <c r="AD232" s="99">
        <v>1.895</v>
      </c>
      <c r="AE232" s="92">
        <v>819.70749999999998</v>
      </c>
      <c r="AF232" s="92">
        <v>287093.25</v>
      </c>
      <c r="AG232" s="100">
        <v>3.0443750000001044</v>
      </c>
      <c r="AH232" s="92">
        <v>913.72149701755438</v>
      </c>
      <c r="AI232" s="99">
        <v>175.80164210741614</v>
      </c>
      <c r="AJ232" s="99" t="s">
        <v>869</v>
      </c>
      <c r="AK232" s="99" t="s">
        <v>869</v>
      </c>
      <c r="AL232" s="99">
        <v>175.80164210741614</v>
      </c>
      <c r="AM232" s="99">
        <v>189.17639999999997</v>
      </c>
      <c r="AN232" s="99">
        <v>29.77</v>
      </c>
      <c r="AO232" s="101">
        <v>2.661</v>
      </c>
      <c r="AP232" s="99">
        <v>104.9175</v>
      </c>
      <c r="AQ232" s="99">
        <v>130.25</v>
      </c>
      <c r="AR232" s="99">
        <v>85.335000000000008</v>
      </c>
      <c r="AS232" s="99">
        <v>9.6975000000000016</v>
      </c>
      <c r="AT232" s="99">
        <v>442.71749999999997</v>
      </c>
      <c r="AU232" s="99">
        <v>4.7175000000000002</v>
      </c>
      <c r="AV232" s="99">
        <v>10.122499999999999</v>
      </c>
      <c r="AW232" s="99">
        <v>3.9925000000000002</v>
      </c>
      <c r="AX232" s="99">
        <v>12.5</v>
      </c>
      <c r="AY232" s="99">
        <v>25.585000000000001</v>
      </c>
      <c r="AZ232" s="99">
        <v>1.8499999999999999</v>
      </c>
      <c r="BA232" s="99">
        <v>0.98</v>
      </c>
      <c r="BB232" s="99">
        <v>16.842499999999998</v>
      </c>
      <c r="BC232" s="99">
        <v>40.39</v>
      </c>
      <c r="BD232" s="99">
        <v>28.45</v>
      </c>
      <c r="BE232" s="99">
        <v>32.754999999999995</v>
      </c>
      <c r="BF232" s="99">
        <v>107</v>
      </c>
      <c r="BG232" s="99">
        <v>9.9560416666666676</v>
      </c>
      <c r="BH232" s="99">
        <v>12.365</v>
      </c>
      <c r="BI232" s="99">
        <v>6.4975000000000005</v>
      </c>
      <c r="BJ232" s="99">
        <v>2.2850000000000001</v>
      </c>
      <c r="BK232" s="99">
        <v>65.75</v>
      </c>
      <c r="BL232" s="99">
        <v>9.807500000000001</v>
      </c>
      <c r="BM232" s="99">
        <v>9.6649999999999991</v>
      </c>
    </row>
    <row r="233" spans="1:65" x14ac:dyDescent="0.2">
      <c r="A233" s="13">
        <v>4734980325</v>
      </c>
      <c r="B233" s="14" t="s">
        <v>587</v>
      </c>
      <c r="C233" s="14" t="s">
        <v>602</v>
      </c>
      <c r="D233" s="14" t="s">
        <v>603</v>
      </c>
      <c r="E233" s="99">
        <v>12.3825</v>
      </c>
      <c r="F233" s="99">
        <v>4.7300000000000004</v>
      </c>
      <c r="G233" s="99">
        <v>4.1475</v>
      </c>
      <c r="H233" s="99">
        <v>1.1975</v>
      </c>
      <c r="I233" s="99">
        <v>1.0325000000000002</v>
      </c>
      <c r="J233" s="99">
        <v>2.0625</v>
      </c>
      <c r="K233" s="99">
        <v>1.135</v>
      </c>
      <c r="L233" s="99">
        <v>1.04</v>
      </c>
      <c r="M233" s="99">
        <v>4.07</v>
      </c>
      <c r="N233" s="99">
        <v>2.8525</v>
      </c>
      <c r="O233" s="99">
        <v>0.52</v>
      </c>
      <c r="P233" s="99">
        <v>1.5750000000000002</v>
      </c>
      <c r="Q233" s="99">
        <v>3.56</v>
      </c>
      <c r="R233" s="99">
        <v>3.7424999999999997</v>
      </c>
      <c r="S233" s="99">
        <v>4.1475</v>
      </c>
      <c r="T233" s="99">
        <v>1.9875</v>
      </c>
      <c r="U233" s="99">
        <v>4.3075000000000001</v>
      </c>
      <c r="V233" s="99">
        <v>1.2574999999999998</v>
      </c>
      <c r="W233" s="99">
        <v>1.9424999999999999</v>
      </c>
      <c r="X233" s="99">
        <v>1.6875</v>
      </c>
      <c r="Y233" s="99">
        <v>16.284999999999997</v>
      </c>
      <c r="Z233" s="99">
        <v>3.9924999999999997</v>
      </c>
      <c r="AA233" s="99">
        <v>2.3574999999999999</v>
      </c>
      <c r="AB233" s="99">
        <v>1.0775000000000001</v>
      </c>
      <c r="AC233" s="99">
        <v>3.0274999999999999</v>
      </c>
      <c r="AD233" s="99">
        <v>1.97</v>
      </c>
      <c r="AE233" s="92">
        <v>1155.7150000000001</v>
      </c>
      <c r="AF233" s="92">
        <v>347344</v>
      </c>
      <c r="AG233" s="100">
        <v>3.1249999999999809</v>
      </c>
      <c r="AH233" s="92">
        <v>1121.629379618681</v>
      </c>
      <c r="AI233" s="99" t="s">
        <v>869</v>
      </c>
      <c r="AJ233" s="99">
        <v>92.539803781250001</v>
      </c>
      <c r="AK233" s="99">
        <v>50.599416849827456</v>
      </c>
      <c r="AL233" s="99">
        <v>143.13922063107745</v>
      </c>
      <c r="AM233" s="99">
        <v>189.17639999999997</v>
      </c>
      <c r="AN233" s="99">
        <v>48.302500000000002</v>
      </c>
      <c r="AO233" s="101">
        <v>2.58975</v>
      </c>
      <c r="AP233" s="99">
        <v>83.105000000000004</v>
      </c>
      <c r="AQ233" s="99">
        <v>107.02249999999999</v>
      </c>
      <c r="AR233" s="99">
        <v>94.025000000000006</v>
      </c>
      <c r="AS233" s="99">
        <v>9.4649999999999999</v>
      </c>
      <c r="AT233" s="99">
        <v>492.94749999999999</v>
      </c>
      <c r="AU233" s="99">
        <v>4.43</v>
      </c>
      <c r="AV233" s="99">
        <v>9.6125000000000007</v>
      </c>
      <c r="AW233" s="99">
        <v>4.0449999999999999</v>
      </c>
      <c r="AX233" s="99">
        <v>17.887499999999999</v>
      </c>
      <c r="AY233" s="99">
        <v>33.730000000000004</v>
      </c>
      <c r="AZ233" s="99">
        <v>1.9625000000000001</v>
      </c>
      <c r="BA233" s="99">
        <v>1.0150000000000001</v>
      </c>
      <c r="BB233" s="99">
        <v>14.7425</v>
      </c>
      <c r="BC233" s="99">
        <v>45.417500000000004</v>
      </c>
      <c r="BD233" s="99">
        <v>40.582499999999996</v>
      </c>
      <c r="BE233" s="99">
        <v>49.667500000000004</v>
      </c>
      <c r="BF233" s="99">
        <v>80.875</v>
      </c>
      <c r="BG233" s="99">
        <v>10.4925</v>
      </c>
      <c r="BH233" s="99">
        <v>11.7575</v>
      </c>
      <c r="BI233" s="99">
        <v>10.9575</v>
      </c>
      <c r="BJ233" s="99">
        <v>2.9649999999999999</v>
      </c>
      <c r="BK233" s="99">
        <v>50.622500000000002</v>
      </c>
      <c r="BL233" s="99">
        <v>9.86</v>
      </c>
      <c r="BM233" s="99">
        <v>9.3425000000000011</v>
      </c>
    </row>
    <row r="234" spans="1:65" x14ac:dyDescent="0.2">
      <c r="A234" s="13">
        <v>4734980700</v>
      </c>
      <c r="B234" s="14" t="s">
        <v>587</v>
      </c>
      <c r="C234" s="14" t="s">
        <v>602</v>
      </c>
      <c r="D234" s="14" t="s">
        <v>604</v>
      </c>
      <c r="E234" s="99">
        <v>14.155000000000001</v>
      </c>
      <c r="F234" s="99">
        <v>5.0225</v>
      </c>
      <c r="G234" s="99">
        <v>4.2424999999999997</v>
      </c>
      <c r="H234" s="99">
        <v>1.3399999999999999</v>
      </c>
      <c r="I234" s="99">
        <v>1.0075000000000001</v>
      </c>
      <c r="J234" s="99">
        <v>2.0700000000000003</v>
      </c>
      <c r="K234" s="99">
        <v>1.2024999999999999</v>
      </c>
      <c r="L234" s="99">
        <v>0.99</v>
      </c>
      <c r="M234" s="99">
        <v>4.0374999999999996</v>
      </c>
      <c r="N234" s="99">
        <v>3.0424999999999995</v>
      </c>
      <c r="O234" s="99">
        <v>0.51500000000000001</v>
      </c>
      <c r="P234" s="99">
        <v>1.5799999999999998</v>
      </c>
      <c r="Q234" s="99">
        <v>3.6975000000000002</v>
      </c>
      <c r="R234" s="99">
        <v>3.8475000000000006</v>
      </c>
      <c r="S234" s="99">
        <v>4.5075000000000003</v>
      </c>
      <c r="T234" s="99">
        <v>2.1775000000000002</v>
      </c>
      <c r="U234" s="99">
        <v>4.4875000000000007</v>
      </c>
      <c r="V234" s="99">
        <v>1.1475</v>
      </c>
      <c r="W234" s="99">
        <v>1.855</v>
      </c>
      <c r="X234" s="99">
        <v>1.8174999999999999</v>
      </c>
      <c r="Y234" s="99">
        <v>15.88</v>
      </c>
      <c r="Z234" s="99">
        <v>4.4474999999999998</v>
      </c>
      <c r="AA234" s="99">
        <v>2.4699999999999998</v>
      </c>
      <c r="AB234" s="99">
        <v>1.19</v>
      </c>
      <c r="AC234" s="99">
        <v>3.3049999999999997</v>
      </c>
      <c r="AD234" s="99">
        <v>2.02</v>
      </c>
      <c r="AE234" s="92">
        <v>1240.0899999999999</v>
      </c>
      <c r="AF234" s="92">
        <v>387434.5</v>
      </c>
      <c r="AG234" s="100">
        <v>2.9892500000001463</v>
      </c>
      <c r="AH234" s="92">
        <v>1228.1291199450334</v>
      </c>
      <c r="AI234" s="99" t="s">
        <v>869</v>
      </c>
      <c r="AJ234" s="99">
        <v>90.579959980571786</v>
      </c>
      <c r="AK234" s="99">
        <v>51.695738957585611</v>
      </c>
      <c r="AL234" s="99">
        <v>142.2756989381574</v>
      </c>
      <c r="AM234" s="99">
        <v>189.17639999999997</v>
      </c>
      <c r="AN234" s="99">
        <v>53.830000000000005</v>
      </c>
      <c r="AO234" s="101">
        <v>2.6204999999999998</v>
      </c>
      <c r="AP234" s="99">
        <v>91.722499999999997</v>
      </c>
      <c r="AQ234" s="99">
        <v>98.515000000000001</v>
      </c>
      <c r="AR234" s="99">
        <v>105.20249999999999</v>
      </c>
      <c r="AS234" s="99">
        <v>9.36</v>
      </c>
      <c r="AT234" s="99">
        <v>454.44749999999999</v>
      </c>
      <c r="AU234" s="99">
        <v>4.6550000000000002</v>
      </c>
      <c r="AV234" s="99">
        <v>10.072500000000002</v>
      </c>
      <c r="AW234" s="99">
        <v>4.1524999999999999</v>
      </c>
      <c r="AX234" s="99">
        <v>20.395</v>
      </c>
      <c r="AY234" s="99">
        <v>35.467500000000001</v>
      </c>
      <c r="AZ234" s="99">
        <v>2.1850000000000001</v>
      </c>
      <c r="BA234" s="99">
        <v>0.99750000000000005</v>
      </c>
      <c r="BB234" s="99">
        <v>15.462499999999999</v>
      </c>
      <c r="BC234" s="99">
        <v>29.524999999999999</v>
      </c>
      <c r="BD234" s="99">
        <v>24.072499999999998</v>
      </c>
      <c r="BE234" s="99">
        <v>29.49</v>
      </c>
      <c r="BF234" s="99">
        <v>78.699999999999989</v>
      </c>
      <c r="BG234" s="99">
        <v>10.096666666666668</v>
      </c>
      <c r="BH234" s="99">
        <v>12.385000000000002</v>
      </c>
      <c r="BI234" s="99">
        <v>19.2425</v>
      </c>
      <c r="BJ234" s="99">
        <v>2.0499999999999998</v>
      </c>
      <c r="BK234" s="99">
        <v>50.282499999999999</v>
      </c>
      <c r="BL234" s="99">
        <v>9.7225000000000001</v>
      </c>
      <c r="BM234" s="99">
        <v>12.244999999999999</v>
      </c>
    </row>
    <row r="235" spans="1:65" x14ac:dyDescent="0.2">
      <c r="A235" s="13">
        <v>4810180020</v>
      </c>
      <c r="B235" s="14" t="s">
        <v>605</v>
      </c>
      <c r="C235" s="14" t="s">
        <v>606</v>
      </c>
      <c r="D235" s="14" t="s">
        <v>607</v>
      </c>
      <c r="E235" s="99">
        <v>11.8325</v>
      </c>
      <c r="F235" s="99">
        <v>4.33</v>
      </c>
      <c r="G235" s="99">
        <v>3.7974999999999994</v>
      </c>
      <c r="H235" s="99">
        <v>1.1099999999999999</v>
      </c>
      <c r="I235" s="99">
        <v>0.98250000000000015</v>
      </c>
      <c r="J235" s="99">
        <v>2.3574999999999999</v>
      </c>
      <c r="K235" s="99">
        <v>1.4875</v>
      </c>
      <c r="L235" s="99">
        <v>1.2124999999999999</v>
      </c>
      <c r="M235" s="99">
        <v>3.7374999999999998</v>
      </c>
      <c r="N235" s="99">
        <v>2.3575000000000004</v>
      </c>
      <c r="O235" s="99">
        <v>0.40749999999999997</v>
      </c>
      <c r="P235" s="99">
        <v>1.415</v>
      </c>
      <c r="Q235" s="99">
        <v>3.2174999999999998</v>
      </c>
      <c r="R235" s="99">
        <v>3.6349999999999998</v>
      </c>
      <c r="S235" s="99">
        <v>4.2200000000000006</v>
      </c>
      <c r="T235" s="99">
        <v>1.9774999999999998</v>
      </c>
      <c r="U235" s="99">
        <v>3.5674999999999999</v>
      </c>
      <c r="V235" s="99">
        <v>1.085</v>
      </c>
      <c r="W235" s="99">
        <v>1.8475000000000001</v>
      </c>
      <c r="X235" s="99">
        <v>1.5975000000000001</v>
      </c>
      <c r="Y235" s="99">
        <v>14.91</v>
      </c>
      <c r="Z235" s="99">
        <v>4.5249999999999995</v>
      </c>
      <c r="AA235" s="99">
        <v>2.7375000000000003</v>
      </c>
      <c r="AB235" s="99">
        <v>1.3075000000000001</v>
      </c>
      <c r="AC235" s="99">
        <v>2.7425000000000002</v>
      </c>
      <c r="AD235" s="99">
        <v>1.7649999999999999</v>
      </c>
      <c r="AE235" s="92">
        <v>1069.355</v>
      </c>
      <c r="AF235" s="92">
        <v>317663</v>
      </c>
      <c r="AG235" s="100">
        <v>3.2145833333335032</v>
      </c>
      <c r="AH235" s="92">
        <v>1038.4656941865146</v>
      </c>
      <c r="AI235" s="99" t="s">
        <v>869</v>
      </c>
      <c r="AJ235" s="99">
        <v>120.62331588208335</v>
      </c>
      <c r="AK235" s="99">
        <v>70.969466043669584</v>
      </c>
      <c r="AL235" s="99">
        <v>191.59278192575294</v>
      </c>
      <c r="AM235" s="99">
        <v>188.92575000000002</v>
      </c>
      <c r="AN235" s="99">
        <v>66.277499999999989</v>
      </c>
      <c r="AO235" s="101">
        <v>2.5197499999999997</v>
      </c>
      <c r="AP235" s="99">
        <v>152.41749999999999</v>
      </c>
      <c r="AQ235" s="99">
        <v>107.9</v>
      </c>
      <c r="AR235" s="99">
        <v>104.46000000000001</v>
      </c>
      <c r="AS235" s="99">
        <v>10.5725</v>
      </c>
      <c r="AT235" s="99">
        <v>401.53500000000003</v>
      </c>
      <c r="AU235" s="99">
        <v>4.6750000000000007</v>
      </c>
      <c r="AV235" s="99">
        <v>10.225</v>
      </c>
      <c r="AW235" s="99">
        <v>3.7250000000000001</v>
      </c>
      <c r="AX235" s="99">
        <v>23.625</v>
      </c>
      <c r="AY235" s="99">
        <v>38.332499999999996</v>
      </c>
      <c r="AZ235" s="99">
        <v>2.0125000000000002</v>
      </c>
      <c r="BA235" s="99">
        <v>1.0050000000000001</v>
      </c>
      <c r="BB235" s="99">
        <v>12.0075</v>
      </c>
      <c r="BC235" s="99">
        <v>28.665000000000003</v>
      </c>
      <c r="BD235" s="99">
        <v>22.7225</v>
      </c>
      <c r="BE235" s="99">
        <v>23.892499999999998</v>
      </c>
      <c r="BF235" s="99">
        <v>85.289999999999992</v>
      </c>
      <c r="BG235" s="99">
        <v>10.330833333333333</v>
      </c>
      <c r="BH235" s="99">
        <v>10.407500000000001</v>
      </c>
      <c r="BI235" s="99">
        <v>13.125</v>
      </c>
      <c r="BJ235" s="99">
        <v>2.5225</v>
      </c>
      <c r="BK235" s="99">
        <v>49.91</v>
      </c>
      <c r="BL235" s="99">
        <v>9.7899999999999991</v>
      </c>
      <c r="BM235" s="99">
        <v>8.1274999999999995</v>
      </c>
    </row>
    <row r="236" spans="1:65" x14ac:dyDescent="0.2">
      <c r="A236" s="13">
        <v>4811100040</v>
      </c>
      <c r="B236" s="14" t="s">
        <v>605</v>
      </c>
      <c r="C236" s="14" t="s">
        <v>608</v>
      </c>
      <c r="D236" s="14" t="s">
        <v>609</v>
      </c>
      <c r="E236" s="99">
        <v>12.344999999999999</v>
      </c>
      <c r="F236" s="99">
        <v>4.0200000000000005</v>
      </c>
      <c r="G236" s="99">
        <v>3.6524999999999999</v>
      </c>
      <c r="H236" s="99">
        <v>1.0249999999999999</v>
      </c>
      <c r="I236" s="99">
        <v>1</v>
      </c>
      <c r="J236" s="99">
        <v>2.1375000000000002</v>
      </c>
      <c r="K236" s="99">
        <v>1.49</v>
      </c>
      <c r="L236" s="99">
        <v>1.335</v>
      </c>
      <c r="M236" s="99">
        <v>4.1225000000000005</v>
      </c>
      <c r="N236" s="99">
        <v>3.3725000000000001</v>
      </c>
      <c r="O236" s="99">
        <v>0.53</v>
      </c>
      <c r="P236" s="99">
        <v>1.5275000000000001</v>
      </c>
      <c r="Q236" s="99">
        <v>3.3025000000000002</v>
      </c>
      <c r="R236" s="99">
        <v>3.5525000000000002</v>
      </c>
      <c r="S236" s="99">
        <v>4.2824999999999998</v>
      </c>
      <c r="T236" s="99">
        <v>2.1524999999999999</v>
      </c>
      <c r="U236" s="99">
        <v>3.5525000000000002</v>
      </c>
      <c r="V236" s="99">
        <v>1.1299999999999999</v>
      </c>
      <c r="W236" s="99">
        <v>1.8975000000000002</v>
      </c>
      <c r="X236" s="99">
        <v>1.835</v>
      </c>
      <c r="Y236" s="99">
        <v>15.624999999999998</v>
      </c>
      <c r="Z236" s="99">
        <v>4.4149999999999991</v>
      </c>
      <c r="AA236" s="99">
        <v>2.4500000000000002</v>
      </c>
      <c r="AB236" s="99">
        <v>1.1850000000000001</v>
      </c>
      <c r="AC236" s="99">
        <v>2.7675000000000001</v>
      </c>
      <c r="AD236" s="99">
        <v>1.9024999999999999</v>
      </c>
      <c r="AE236" s="92">
        <v>945.85750000000007</v>
      </c>
      <c r="AF236" s="92">
        <v>233465</v>
      </c>
      <c r="AG236" s="100">
        <v>3.0875000000000963</v>
      </c>
      <c r="AH236" s="92">
        <v>752.97172747911691</v>
      </c>
      <c r="AI236" s="99" t="s">
        <v>869</v>
      </c>
      <c r="AJ236" s="99">
        <v>104.05164679419158</v>
      </c>
      <c r="AK236" s="99">
        <v>45.518164574247173</v>
      </c>
      <c r="AL236" s="99">
        <v>149.56981136843876</v>
      </c>
      <c r="AM236" s="99">
        <v>188.92575000000002</v>
      </c>
      <c r="AN236" s="99">
        <v>33.33</v>
      </c>
      <c r="AO236" s="101">
        <v>2.4427500000000002</v>
      </c>
      <c r="AP236" s="99">
        <v>70.697500000000005</v>
      </c>
      <c r="AQ236" s="99">
        <v>111.25</v>
      </c>
      <c r="AR236" s="99">
        <v>86.25</v>
      </c>
      <c r="AS236" s="99">
        <v>9.3125</v>
      </c>
      <c r="AT236" s="99">
        <v>420.82749999999999</v>
      </c>
      <c r="AU236" s="99">
        <v>3.79</v>
      </c>
      <c r="AV236" s="99">
        <v>9.495000000000001</v>
      </c>
      <c r="AW236" s="99">
        <v>3.415</v>
      </c>
      <c r="AX236" s="99">
        <v>22.502500000000001</v>
      </c>
      <c r="AY236" s="99">
        <v>33.75</v>
      </c>
      <c r="AZ236" s="99">
        <v>2.1775000000000002</v>
      </c>
      <c r="BA236" s="99">
        <v>1.0349999999999999</v>
      </c>
      <c r="BB236" s="99">
        <v>9.9649999999999999</v>
      </c>
      <c r="BC236" s="99">
        <v>39.144999999999996</v>
      </c>
      <c r="BD236" s="99">
        <v>28.262499999999999</v>
      </c>
      <c r="BE236" s="99">
        <v>41.872500000000002</v>
      </c>
      <c r="BF236" s="99">
        <v>69.789999999999992</v>
      </c>
      <c r="BG236" s="99">
        <v>7.9899999999999993</v>
      </c>
      <c r="BH236" s="99">
        <v>9.3949999999999996</v>
      </c>
      <c r="BI236" s="99">
        <v>12.084999999999999</v>
      </c>
      <c r="BJ236" s="99">
        <v>2.17</v>
      </c>
      <c r="BK236" s="99">
        <v>45.63</v>
      </c>
      <c r="BL236" s="99">
        <v>10.055000000000001</v>
      </c>
      <c r="BM236" s="99">
        <v>7.4375</v>
      </c>
    </row>
    <row r="237" spans="1:65" x14ac:dyDescent="0.2">
      <c r="A237" s="13">
        <v>4812420080</v>
      </c>
      <c r="B237" s="14" t="s">
        <v>605</v>
      </c>
      <c r="C237" s="14" t="s">
        <v>888</v>
      </c>
      <c r="D237" s="14" t="s">
        <v>610</v>
      </c>
      <c r="E237" s="99">
        <v>11.522500000000001</v>
      </c>
      <c r="F237" s="99">
        <v>3.5075000000000003</v>
      </c>
      <c r="G237" s="99">
        <v>3.5324999999999998</v>
      </c>
      <c r="H237" s="99">
        <v>1.105</v>
      </c>
      <c r="I237" s="99">
        <v>0.99500000000000011</v>
      </c>
      <c r="J237" s="99">
        <v>1.89</v>
      </c>
      <c r="K237" s="99">
        <v>1.54</v>
      </c>
      <c r="L237" s="99">
        <v>0.98</v>
      </c>
      <c r="M237" s="99">
        <v>3.8075000000000001</v>
      </c>
      <c r="N237" s="99">
        <v>3.7250000000000001</v>
      </c>
      <c r="O237" s="99">
        <v>0.46499999999999997</v>
      </c>
      <c r="P237" s="99">
        <v>1.3075000000000001</v>
      </c>
      <c r="Q237" s="99">
        <v>3.2650000000000001</v>
      </c>
      <c r="R237" s="99">
        <v>3.2475000000000001</v>
      </c>
      <c r="S237" s="99">
        <v>4.1174999999999997</v>
      </c>
      <c r="T237" s="99">
        <v>2.1675</v>
      </c>
      <c r="U237" s="99">
        <v>3.6074999999999999</v>
      </c>
      <c r="V237" s="99">
        <v>1.1099999999999999</v>
      </c>
      <c r="W237" s="99">
        <v>1.845</v>
      </c>
      <c r="X237" s="99">
        <v>1.6875</v>
      </c>
      <c r="Y237" s="99">
        <v>15.370000000000001</v>
      </c>
      <c r="Z237" s="99">
        <v>4.9050000000000002</v>
      </c>
      <c r="AA237" s="99">
        <v>2.6074999999999999</v>
      </c>
      <c r="AB237" s="99">
        <v>1.0249999999999999</v>
      </c>
      <c r="AC237" s="99">
        <v>2.88</v>
      </c>
      <c r="AD237" s="99">
        <v>1.8224999999999998</v>
      </c>
      <c r="AE237" s="92">
        <v>1628.425</v>
      </c>
      <c r="AF237" s="92">
        <v>423511.5</v>
      </c>
      <c r="AG237" s="100">
        <v>3.1080208333334447</v>
      </c>
      <c r="AH237" s="92">
        <v>1360.3909950353559</v>
      </c>
      <c r="AI237" s="99" t="s">
        <v>869</v>
      </c>
      <c r="AJ237" s="99">
        <v>103.622295614751</v>
      </c>
      <c r="AK237" s="99">
        <v>49.076452904733486</v>
      </c>
      <c r="AL237" s="99">
        <v>152.69874851948447</v>
      </c>
      <c r="AM237" s="99">
        <v>188.92575000000002</v>
      </c>
      <c r="AN237" s="99">
        <v>45.82</v>
      </c>
      <c r="AO237" s="101">
        <v>2.5082500000000003</v>
      </c>
      <c r="AP237" s="99">
        <v>117.18499999999999</v>
      </c>
      <c r="AQ237" s="99">
        <v>116.9575</v>
      </c>
      <c r="AR237" s="99">
        <v>121.35000000000001</v>
      </c>
      <c r="AS237" s="99">
        <v>8.942499999999999</v>
      </c>
      <c r="AT237" s="99">
        <v>475.84500000000003</v>
      </c>
      <c r="AU237" s="99">
        <v>4.2124999999999995</v>
      </c>
      <c r="AV237" s="99">
        <v>10.912500000000001</v>
      </c>
      <c r="AW237" s="99">
        <v>4.09</v>
      </c>
      <c r="AX237" s="99">
        <v>28.877500000000001</v>
      </c>
      <c r="AY237" s="99">
        <v>51.237500000000004</v>
      </c>
      <c r="AZ237" s="99">
        <v>2.1724999999999999</v>
      </c>
      <c r="BA237" s="99">
        <v>0.96</v>
      </c>
      <c r="BB237" s="99">
        <v>12.5175</v>
      </c>
      <c r="BC237" s="99">
        <v>29.64</v>
      </c>
      <c r="BD237" s="99">
        <v>25.977499999999999</v>
      </c>
      <c r="BE237" s="99">
        <v>28.9575</v>
      </c>
      <c r="BF237" s="99">
        <v>99.0625</v>
      </c>
      <c r="BG237" s="99">
        <v>4.9985416666666662</v>
      </c>
      <c r="BH237" s="99">
        <v>12.12</v>
      </c>
      <c r="BI237" s="99">
        <v>19.600000000000001</v>
      </c>
      <c r="BJ237" s="99">
        <v>2.6074999999999999</v>
      </c>
      <c r="BK237" s="99">
        <v>49.955000000000005</v>
      </c>
      <c r="BL237" s="99">
        <v>10.077500000000001</v>
      </c>
      <c r="BM237" s="99">
        <v>6.9225000000000003</v>
      </c>
    </row>
    <row r="238" spans="1:65" x14ac:dyDescent="0.2">
      <c r="A238" s="13">
        <v>4812420280</v>
      </c>
      <c r="B238" s="14" t="s">
        <v>605</v>
      </c>
      <c r="C238" s="14" t="s">
        <v>888</v>
      </c>
      <c r="D238" s="14" t="s">
        <v>611</v>
      </c>
      <c r="E238" s="99">
        <v>11.6275</v>
      </c>
      <c r="F238" s="99">
        <v>3.9824999999999999</v>
      </c>
      <c r="G238" s="99">
        <v>3.5725000000000002</v>
      </c>
      <c r="H238" s="99">
        <v>0.99249999999999994</v>
      </c>
      <c r="I238" s="99">
        <v>0.97750000000000004</v>
      </c>
      <c r="J238" s="99">
        <v>1.665</v>
      </c>
      <c r="K238" s="99">
        <v>1.28</v>
      </c>
      <c r="L238" s="99">
        <v>1.1950000000000001</v>
      </c>
      <c r="M238" s="99">
        <v>3.2725</v>
      </c>
      <c r="N238" s="99">
        <v>2.6100000000000003</v>
      </c>
      <c r="O238" s="99">
        <v>0.505</v>
      </c>
      <c r="P238" s="99">
        <v>1.2925</v>
      </c>
      <c r="Q238" s="99">
        <v>2.9924999999999997</v>
      </c>
      <c r="R238" s="99">
        <v>3.0524999999999998</v>
      </c>
      <c r="S238" s="99">
        <v>3.8699999999999997</v>
      </c>
      <c r="T238" s="99">
        <v>2.02</v>
      </c>
      <c r="U238" s="99">
        <v>3.1199999999999997</v>
      </c>
      <c r="V238" s="99">
        <v>0.94500000000000006</v>
      </c>
      <c r="W238" s="99">
        <v>1.625</v>
      </c>
      <c r="X238" s="99">
        <v>1.5050000000000001</v>
      </c>
      <c r="Y238" s="99">
        <v>14.302499999999998</v>
      </c>
      <c r="Z238" s="99">
        <v>4.1575000000000006</v>
      </c>
      <c r="AA238" s="99">
        <v>2.1950000000000003</v>
      </c>
      <c r="AB238" s="99">
        <v>0.86749999999999994</v>
      </c>
      <c r="AC238" s="99">
        <v>2.7075</v>
      </c>
      <c r="AD238" s="99">
        <v>1.8025</v>
      </c>
      <c r="AE238" s="92">
        <v>1266.4575</v>
      </c>
      <c r="AF238" s="92">
        <v>414666.5</v>
      </c>
      <c r="AG238" s="100">
        <v>2.8852958333333945</v>
      </c>
      <c r="AH238" s="92">
        <v>1293.4168410636221</v>
      </c>
      <c r="AI238" s="99" t="s">
        <v>869</v>
      </c>
      <c r="AJ238" s="99">
        <v>146.78463062500001</v>
      </c>
      <c r="AK238" s="99">
        <v>48.89</v>
      </c>
      <c r="AL238" s="99">
        <v>195.67463062500002</v>
      </c>
      <c r="AM238" s="99">
        <v>188.92575000000002</v>
      </c>
      <c r="AN238" s="99">
        <v>50.414999999999999</v>
      </c>
      <c r="AO238" s="101">
        <v>2.3690000000000002</v>
      </c>
      <c r="AP238" s="99">
        <v>82.85</v>
      </c>
      <c r="AQ238" s="99">
        <v>94.78</v>
      </c>
      <c r="AR238" s="99">
        <v>94.432500000000005</v>
      </c>
      <c r="AS238" s="99">
        <v>8.4700000000000006</v>
      </c>
      <c r="AT238" s="99">
        <v>490.79249999999996</v>
      </c>
      <c r="AU238" s="99">
        <v>4.1449999999999996</v>
      </c>
      <c r="AV238" s="99">
        <v>10.447500000000002</v>
      </c>
      <c r="AW238" s="99">
        <v>3.8574999999999999</v>
      </c>
      <c r="AX238" s="99">
        <v>19.4375</v>
      </c>
      <c r="AY238" s="99">
        <v>42</v>
      </c>
      <c r="AZ238" s="99">
        <v>1.665</v>
      </c>
      <c r="BA238" s="99">
        <v>0.9</v>
      </c>
      <c r="BB238" s="99">
        <v>8.2324999999999999</v>
      </c>
      <c r="BC238" s="99">
        <v>22.434999999999999</v>
      </c>
      <c r="BD238" s="99">
        <v>19.260000000000002</v>
      </c>
      <c r="BE238" s="99">
        <v>22.305</v>
      </c>
      <c r="BF238" s="99">
        <v>70.0625</v>
      </c>
      <c r="BG238" s="99">
        <v>10.49</v>
      </c>
      <c r="BH238" s="99">
        <v>11.8125</v>
      </c>
      <c r="BI238" s="99">
        <v>15.875</v>
      </c>
      <c r="BJ238" s="99">
        <v>1.9224999999999999</v>
      </c>
      <c r="BK238" s="99">
        <v>42.5625</v>
      </c>
      <c r="BL238" s="99">
        <v>9.7175000000000011</v>
      </c>
      <c r="BM238" s="99">
        <v>5.0574999999999992</v>
      </c>
    </row>
    <row r="239" spans="1:65" x14ac:dyDescent="0.2">
      <c r="A239" s="13">
        <v>4812420840</v>
      </c>
      <c r="B239" s="14" t="s">
        <v>605</v>
      </c>
      <c r="C239" s="14" t="s">
        <v>888</v>
      </c>
      <c r="D239" s="14" t="s">
        <v>612</v>
      </c>
      <c r="E239" s="99">
        <v>12.067825347424296</v>
      </c>
      <c r="F239" s="99">
        <v>4.0670591507199623</v>
      </c>
      <c r="G239" s="99">
        <v>3.6246436166835485</v>
      </c>
      <c r="H239" s="99">
        <v>1.0778657861814434</v>
      </c>
      <c r="I239" s="99">
        <v>1.0060936839224535</v>
      </c>
      <c r="J239" s="99">
        <v>1.9532678649534434</v>
      </c>
      <c r="K239" s="99">
        <v>1.4775868785413595</v>
      </c>
      <c r="L239" s="99">
        <v>0.97844749824198507</v>
      </c>
      <c r="M239" s="99">
        <v>3.5815377362446212</v>
      </c>
      <c r="N239" s="99">
        <v>2.3550719008589729</v>
      </c>
      <c r="O239" s="99">
        <v>0.48220758885782083</v>
      </c>
      <c r="P239" s="99">
        <v>1.486282779638691</v>
      </c>
      <c r="Q239" s="99">
        <v>3.0134806892905917</v>
      </c>
      <c r="R239" s="99">
        <v>3.1673823784566562</v>
      </c>
      <c r="S239" s="99">
        <v>4.1045842055686705</v>
      </c>
      <c r="T239" s="99">
        <v>2.187245136420144</v>
      </c>
      <c r="U239" s="99">
        <v>3.3140751971674036</v>
      </c>
      <c r="V239" s="99">
        <v>1.0454117012001496</v>
      </c>
      <c r="W239" s="99">
        <v>1.7253164533643548</v>
      </c>
      <c r="X239" s="99">
        <v>1.5538495184509769</v>
      </c>
      <c r="Y239" s="99">
        <v>16.039951797317787</v>
      </c>
      <c r="Z239" s="99">
        <v>4.8631610142685746</v>
      </c>
      <c r="AA239" s="99">
        <v>2.5259263990210732</v>
      </c>
      <c r="AB239" s="99">
        <v>0.84021304775815187</v>
      </c>
      <c r="AC239" s="99">
        <v>2.8893813207297505</v>
      </c>
      <c r="AD239" s="99">
        <v>1.7415324155684437</v>
      </c>
      <c r="AE239" s="92">
        <v>1360.0206958623075</v>
      </c>
      <c r="AF239" s="92">
        <v>349368.3286936729</v>
      </c>
      <c r="AG239" s="100">
        <v>3.1110895628309825</v>
      </c>
      <c r="AH239" s="92">
        <v>1122.4310749641791</v>
      </c>
      <c r="AI239" s="99" t="s">
        <v>869</v>
      </c>
      <c r="AJ239" s="99">
        <v>102.1757930125884</v>
      </c>
      <c r="AK239" s="99">
        <v>61.04248705411694</v>
      </c>
      <c r="AL239" s="99">
        <v>163.21828006670535</v>
      </c>
      <c r="AM239" s="99">
        <v>188.71369728255888</v>
      </c>
      <c r="AN239" s="99">
        <v>69.885948407120367</v>
      </c>
      <c r="AO239" s="101">
        <v>2.5055363550448662</v>
      </c>
      <c r="AP239" s="99">
        <v>125.9471378294626</v>
      </c>
      <c r="AQ239" s="99">
        <v>124.38024666795695</v>
      </c>
      <c r="AR239" s="99">
        <v>101.61116024662689</v>
      </c>
      <c r="AS239" s="99">
        <v>8.6290647394060045</v>
      </c>
      <c r="AT239" s="99">
        <v>493.61854054129003</v>
      </c>
      <c r="AU239" s="99">
        <v>4.1594531068341993</v>
      </c>
      <c r="AV239" s="99">
        <v>10.183503141207808</v>
      </c>
      <c r="AW239" s="99">
        <v>4.125295293524804</v>
      </c>
      <c r="AX239" s="99">
        <v>19.322236813962096</v>
      </c>
      <c r="AY239" s="99">
        <v>45.801356106255895</v>
      </c>
      <c r="AZ239" s="99">
        <v>2.1927683003214766</v>
      </c>
      <c r="BA239" s="99">
        <v>0.97140529746807291</v>
      </c>
      <c r="BB239" s="99">
        <v>12.516869243703605</v>
      </c>
      <c r="BC239" s="99">
        <v>41.57496041110771</v>
      </c>
      <c r="BD239" s="99">
        <v>42.041494107385226</v>
      </c>
      <c r="BE239" s="99">
        <v>49.888203101302906</v>
      </c>
      <c r="BF239" s="99">
        <v>68.398753318528151</v>
      </c>
      <c r="BG239" s="99">
        <v>10.869466452909919</v>
      </c>
      <c r="BH239" s="99">
        <v>11.749847428093627</v>
      </c>
      <c r="BI239" s="99">
        <v>13.027500067899709</v>
      </c>
      <c r="BJ239" s="99">
        <v>2.878110841633724</v>
      </c>
      <c r="BK239" s="99">
        <v>51.734212940548787</v>
      </c>
      <c r="BL239" s="99">
        <v>9.4677043761527919</v>
      </c>
      <c r="BM239" s="99">
        <v>9.6748575306319449</v>
      </c>
    </row>
    <row r="240" spans="1:65" x14ac:dyDescent="0.2">
      <c r="A240" s="13">
        <v>4813140120</v>
      </c>
      <c r="B240" s="14" t="s">
        <v>605</v>
      </c>
      <c r="C240" s="14" t="s">
        <v>613</v>
      </c>
      <c r="D240" s="14" t="s">
        <v>614</v>
      </c>
      <c r="E240" s="99">
        <v>12.26171917166684</v>
      </c>
      <c r="F240" s="99">
        <v>4.5536289837659094</v>
      </c>
      <c r="G240" s="99">
        <v>4.4800737676727138</v>
      </c>
      <c r="H240" s="99">
        <v>1.3226808020495571</v>
      </c>
      <c r="I240" s="99">
        <v>1.0347120341246532</v>
      </c>
      <c r="J240" s="99">
        <v>1.9281190544917637</v>
      </c>
      <c r="K240" s="99">
        <v>1.7172467819947439</v>
      </c>
      <c r="L240" s="99">
        <v>0.93429334727834346</v>
      </c>
      <c r="M240" s="99">
        <v>3.9807548282341596</v>
      </c>
      <c r="N240" s="99">
        <v>4.7520706382287701</v>
      </c>
      <c r="O240" s="99">
        <v>0.51638156923185741</v>
      </c>
      <c r="P240" s="99">
        <v>1.6082371866421818</v>
      </c>
      <c r="Q240" s="99">
        <v>3.5584184785470816</v>
      </c>
      <c r="R240" s="99">
        <v>3.8207698804736099</v>
      </c>
      <c r="S240" s="99">
        <v>4.2850978470979264</v>
      </c>
      <c r="T240" s="99">
        <v>2.1510080272787504</v>
      </c>
      <c r="U240" s="99">
        <v>3.9618269231399799</v>
      </c>
      <c r="V240" s="99">
        <v>1.2005571241989159</v>
      </c>
      <c r="W240" s="99">
        <v>1.7784827680314328</v>
      </c>
      <c r="X240" s="99">
        <v>1.8850357658922596</v>
      </c>
      <c r="Y240" s="99">
        <v>16.402336652548541</v>
      </c>
      <c r="Z240" s="99">
        <v>4.4443981670511317</v>
      </c>
      <c r="AA240" s="99">
        <v>2.3976065566383382</v>
      </c>
      <c r="AB240" s="99">
        <v>1.2771046975437088</v>
      </c>
      <c r="AC240" s="99">
        <v>3.2718022155269435</v>
      </c>
      <c r="AD240" s="99">
        <v>2.0184829409339864</v>
      </c>
      <c r="AE240" s="92">
        <v>1076.6565776751286</v>
      </c>
      <c r="AF240" s="92">
        <v>482080.50783073361</v>
      </c>
      <c r="AG240" s="100">
        <v>2.9573928035533665</v>
      </c>
      <c r="AH240" s="92">
        <v>1512.9100856729344</v>
      </c>
      <c r="AI240" s="99" t="s">
        <v>869</v>
      </c>
      <c r="AJ240" s="99">
        <v>122.71155189687407</v>
      </c>
      <c r="AK240" s="99">
        <v>52.061598501400745</v>
      </c>
      <c r="AL240" s="99">
        <v>174.77315039827482</v>
      </c>
      <c r="AM240" s="99">
        <v>187.38382408228077</v>
      </c>
      <c r="AN240" s="99">
        <v>64.402046970320853</v>
      </c>
      <c r="AO240" s="101">
        <v>2.4940916177983055</v>
      </c>
      <c r="AP240" s="99">
        <v>116.07183193244059</v>
      </c>
      <c r="AQ240" s="99">
        <v>106.7273142350913</v>
      </c>
      <c r="AR240" s="99">
        <v>93.506772668996149</v>
      </c>
      <c r="AS240" s="99">
        <v>9.260509533948138</v>
      </c>
      <c r="AT240" s="99">
        <v>345.68633275021966</v>
      </c>
      <c r="AU240" s="99">
        <v>3.9982897641763921</v>
      </c>
      <c r="AV240" s="99">
        <v>10.57216157769424</v>
      </c>
      <c r="AW240" s="99">
        <v>4.1205480497619655</v>
      </c>
      <c r="AX240" s="99">
        <v>15.994702557915424</v>
      </c>
      <c r="AY240" s="99">
        <v>40.175159590011255</v>
      </c>
      <c r="AZ240" s="99">
        <v>2.4350700606331559</v>
      </c>
      <c r="BA240" s="99">
        <v>1.0292971157590063</v>
      </c>
      <c r="BB240" s="99">
        <v>10.738209986521483</v>
      </c>
      <c r="BC240" s="99">
        <v>42.207182034124536</v>
      </c>
      <c r="BD240" s="99">
        <v>26.839002122389715</v>
      </c>
      <c r="BE240" s="99">
        <v>29.445738062307612</v>
      </c>
      <c r="BF240" s="99">
        <v>74.633636140652101</v>
      </c>
      <c r="BG240" s="99">
        <v>15.782148714221252</v>
      </c>
      <c r="BH240" s="99">
        <v>10.737568936386559</v>
      </c>
      <c r="BI240" s="99">
        <v>11.425061117137817</v>
      </c>
      <c r="BJ240" s="99">
        <v>3.4635843635929344</v>
      </c>
      <c r="BK240" s="99">
        <v>41.788304112939407</v>
      </c>
      <c r="BL240" s="99">
        <v>10.530670796965452</v>
      </c>
      <c r="BM240" s="99">
        <v>9.8702458662815804</v>
      </c>
    </row>
    <row r="241" spans="1:65" x14ac:dyDescent="0.2">
      <c r="A241" s="13">
        <v>4815180435</v>
      </c>
      <c r="B241" s="14" t="s">
        <v>605</v>
      </c>
      <c r="C241" s="14" t="s">
        <v>615</v>
      </c>
      <c r="D241" s="14" t="s">
        <v>616</v>
      </c>
      <c r="E241" s="99">
        <v>10.8025</v>
      </c>
      <c r="F241" s="99">
        <v>3.6574999999999998</v>
      </c>
      <c r="G241" s="99">
        <v>3.2574999999999994</v>
      </c>
      <c r="H241" s="99">
        <v>0.98249999999999993</v>
      </c>
      <c r="I241" s="99">
        <v>0.98</v>
      </c>
      <c r="J241" s="99">
        <v>1.7250000000000001</v>
      </c>
      <c r="K241" s="99">
        <v>1.2650000000000001</v>
      </c>
      <c r="L241" s="99">
        <v>0.95250000000000001</v>
      </c>
      <c r="M241" s="99">
        <v>3.5049999999999999</v>
      </c>
      <c r="N241" s="99">
        <v>2.2850000000000001</v>
      </c>
      <c r="O241" s="99">
        <v>0.46249999999999997</v>
      </c>
      <c r="P241" s="99">
        <v>1.4875</v>
      </c>
      <c r="Q241" s="99">
        <v>2.4274999999999998</v>
      </c>
      <c r="R241" s="99">
        <v>3.1225000000000001</v>
      </c>
      <c r="S241" s="99">
        <v>3.89</v>
      </c>
      <c r="T241" s="99">
        <v>2.0024999999999999</v>
      </c>
      <c r="U241" s="99">
        <v>3.2650000000000001</v>
      </c>
      <c r="V241" s="99">
        <v>0.88749999999999996</v>
      </c>
      <c r="W241" s="99">
        <v>2.0625</v>
      </c>
      <c r="X241" s="99">
        <v>1.49</v>
      </c>
      <c r="Y241" s="99">
        <v>14.93</v>
      </c>
      <c r="Z241" s="99">
        <v>3.7824999999999998</v>
      </c>
      <c r="AA241" s="99">
        <v>1.9750000000000001</v>
      </c>
      <c r="AB241" s="99">
        <v>0.98750000000000004</v>
      </c>
      <c r="AC241" s="99">
        <v>2.5325000000000002</v>
      </c>
      <c r="AD241" s="99">
        <v>1.74</v>
      </c>
      <c r="AE241" s="92">
        <v>719.20499999999993</v>
      </c>
      <c r="AF241" s="92">
        <v>237464.5</v>
      </c>
      <c r="AG241" s="100">
        <v>3.2766666666667206</v>
      </c>
      <c r="AH241" s="92">
        <v>781.81678194240646</v>
      </c>
      <c r="AI241" s="99" t="s">
        <v>869</v>
      </c>
      <c r="AJ241" s="99">
        <v>141.74551124687503</v>
      </c>
      <c r="AK241" s="99">
        <v>52.322021706806126</v>
      </c>
      <c r="AL241" s="99">
        <v>194.06753295368117</v>
      </c>
      <c r="AM241" s="99">
        <v>188.92575000000002</v>
      </c>
      <c r="AN241" s="99">
        <v>48</v>
      </c>
      <c r="AO241" s="101">
        <v>2.4332500000000001</v>
      </c>
      <c r="AP241" s="99">
        <v>64.987499999999997</v>
      </c>
      <c r="AQ241" s="99">
        <v>83.960000000000008</v>
      </c>
      <c r="AR241" s="99">
        <v>87.582499999999996</v>
      </c>
      <c r="AS241" s="99">
        <v>8.1775000000000002</v>
      </c>
      <c r="AT241" s="99">
        <v>470.3775</v>
      </c>
      <c r="AU241" s="99">
        <v>3.8949999999999996</v>
      </c>
      <c r="AV241" s="99">
        <v>10.8025</v>
      </c>
      <c r="AW241" s="99">
        <v>3.6025</v>
      </c>
      <c r="AX241" s="99">
        <v>10.5</v>
      </c>
      <c r="AY241" s="99">
        <v>24.375</v>
      </c>
      <c r="AZ241" s="99">
        <v>1.1325000000000001</v>
      </c>
      <c r="BA241" s="99">
        <v>0.88500000000000001</v>
      </c>
      <c r="BB241" s="99">
        <v>9.1074999999999999</v>
      </c>
      <c r="BC241" s="99">
        <v>11.5525</v>
      </c>
      <c r="BD241" s="99">
        <v>10.547499999999999</v>
      </c>
      <c r="BE241" s="99">
        <v>16.46</v>
      </c>
      <c r="BF241" s="99">
        <v>58.75</v>
      </c>
      <c r="BG241" s="99">
        <v>6.9899999999999993</v>
      </c>
      <c r="BH241" s="99">
        <v>11.25</v>
      </c>
      <c r="BI241" s="99">
        <v>15</v>
      </c>
      <c r="BJ241" s="99">
        <v>2.3525</v>
      </c>
      <c r="BK241" s="99">
        <v>43.772500000000001</v>
      </c>
      <c r="BL241" s="99">
        <v>8.6050000000000004</v>
      </c>
      <c r="BM241" s="99">
        <v>6.1775000000000002</v>
      </c>
    </row>
    <row r="242" spans="1:65" x14ac:dyDescent="0.2">
      <c r="A242" s="13">
        <v>4818580200</v>
      </c>
      <c r="B242" s="14" t="s">
        <v>605</v>
      </c>
      <c r="C242" s="14" t="s">
        <v>617</v>
      </c>
      <c r="D242" s="14" t="s">
        <v>618</v>
      </c>
      <c r="E242" s="99">
        <v>11.879999999999999</v>
      </c>
      <c r="F242" s="99">
        <v>4.1775000000000002</v>
      </c>
      <c r="G242" s="99">
        <v>3.6174999999999997</v>
      </c>
      <c r="H242" s="99">
        <v>1.04</v>
      </c>
      <c r="I242" s="99">
        <v>1.0075000000000001</v>
      </c>
      <c r="J242" s="99">
        <v>1.8075000000000001</v>
      </c>
      <c r="K242" s="99">
        <v>1.4524999999999999</v>
      </c>
      <c r="L242" s="99">
        <v>0.94500000000000006</v>
      </c>
      <c r="M242" s="99">
        <v>3.5625</v>
      </c>
      <c r="N242" s="99">
        <v>2.7549999999999999</v>
      </c>
      <c r="O242" s="99">
        <v>0.5</v>
      </c>
      <c r="P242" s="99">
        <v>1.3875</v>
      </c>
      <c r="Q242" s="99">
        <v>3.1674999999999995</v>
      </c>
      <c r="R242" s="99">
        <v>3.1224999999999996</v>
      </c>
      <c r="S242" s="99">
        <v>3.9824999999999999</v>
      </c>
      <c r="T242" s="99">
        <v>2.08</v>
      </c>
      <c r="U242" s="99">
        <v>3.2749999999999995</v>
      </c>
      <c r="V242" s="99">
        <v>1.02</v>
      </c>
      <c r="W242" s="99">
        <v>1.75</v>
      </c>
      <c r="X242" s="99">
        <v>1.4750000000000001</v>
      </c>
      <c r="Y242" s="99">
        <v>14.7425</v>
      </c>
      <c r="Z242" s="99">
        <v>4.7549999999999999</v>
      </c>
      <c r="AA242" s="99">
        <v>2.41</v>
      </c>
      <c r="AB242" s="99">
        <v>0.95</v>
      </c>
      <c r="AC242" s="99">
        <v>2.5975000000000001</v>
      </c>
      <c r="AD242" s="99">
        <v>1.7125000000000001</v>
      </c>
      <c r="AE242" s="92">
        <v>1343.9575</v>
      </c>
      <c r="AF242" s="92">
        <v>304449.25</v>
      </c>
      <c r="AG242" s="100">
        <v>3.0859236111112578</v>
      </c>
      <c r="AH242" s="92">
        <v>974.37016562030215</v>
      </c>
      <c r="AI242" s="99" t="s">
        <v>869</v>
      </c>
      <c r="AJ242" s="99">
        <v>153.61938190791668</v>
      </c>
      <c r="AK242" s="99">
        <v>99.909974381374056</v>
      </c>
      <c r="AL242" s="99">
        <v>253.52935628929072</v>
      </c>
      <c r="AM242" s="99">
        <v>188.92575000000002</v>
      </c>
      <c r="AN242" s="99">
        <v>64.58</v>
      </c>
      <c r="AO242" s="101">
        <v>2.3267500000000001</v>
      </c>
      <c r="AP242" s="99">
        <v>109.52</v>
      </c>
      <c r="AQ242" s="99">
        <v>99.582499999999996</v>
      </c>
      <c r="AR242" s="99">
        <v>77.375</v>
      </c>
      <c r="AS242" s="99">
        <v>8.4074999999999989</v>
      </c>
      <c r="AT242" s="99">
        <v>468.41750000000002</v>
      </c>
      <c r="AU242" s="99">
        <v>5.0125000000000002</v>
      </c>
      <c r="AV242" s="99">
        <v>12.49</v>
      </c>
      <c r="AW242" s="99">
        <v>4.4124999999999996</v>
      </c>
      <c r="AX242" s="99">
        <v>16.75</v>
      </c>
      <c r="AY242" s="99">
        <v>44.4375</v>
      </c>
      <c r="AZ242" s="99">
        <v>2.0724999999999998</v>
      </c>
      <c r="BA242" s="99">
        <v>0.90749999999999997</v>
      </c>
      <c r="BB242" s="99">
        <v>12.91</v>
      </c>
      <c r="BC242" s="99">
        <v>34.244999999999997</v>
      </c>
      <c r="BD242" s="99">
        <v>26.157499999999999</v>
      </c>
      <c r="BE242" s="99">
        <v>33.182499999999997</v>
      </c>
      <c r="BF242" s="99">
        <v>71.125</v>
      </c>
      <c r="BG242" s="99">
        <v>6.0562500000000004</v>
      </c>
      <c r="BH242" s="99">
        <v>8.5050000000000008</v>
      </c>
      <c r="BI242" s="99">
        <v>14.75</v>
      </c>
      <c r="BJ242" s="99">
        <v>2.4550000000000001</v>
      </c>
      <c r="BK242" s="99">
        <v>39.644999999999996</v>
      </c>
      <c r="BL242" s="99">
        <v>8.8475000000000001</v>
      </c>
      <c r="BM242" s="99">
        <v>7.3975</v>
      </c>
    </row>
    <row r="243" spans="1:65" x14ac:dyDescent="0.2">
      <c r="A243" s="13">
        <v>4819124240</v>
      </c>
      <c r="B243" s="14" t="s">
        <v>605</v>
      </c>
      <c r="C243" s="14" t="s">
        <v>889</v>
      </c>
      <c r="D243" s="14" t="s">
        <v>619</v>
      </c>
      <c r="E243" s="99">
        <v>12.504999999999999</v>
      </c>
      <c r="F243" s="99">
        <v>4.46</v>
      </c>
      <c r="G243" s="99">
        <v>4.0199999999999996</v>
      </c>
      <c r="H243" s="99">
        <v>1.25</v>
      </c>
      <c r="I243" s="99">
        <v>1.0349999999999999</v>
      </c>
      <c r="J243" s="99">
        <v>2.2649999999999997</v>
      </c>
      <c r="K243" s="99">
        <v>1.3824999999999998</v>
      </c>
      <c r="L243" s="99">
        <v>0.95250000000000012</v>
      </c>
      <c r="M243" s="99">
        <v>4.16</v>
      </c>
      <c r="N243" s="99">
        <v>3.7199999999999998</v>
      </c>
      <c r="O243" s="99">
        <v>0.50249999999999995</v>
      </c>
      <c r="P243" s="99">
        <v>1.4650000000000001</v>
      </c>
      <c r="Q243" s="99">
        <v>3.665</v>
      </c>
      <c r="R243" s="99">
        <v>3.6749999999999998</v>
      </c>
      <c r="S243" s="99">
        <v>4.4725000000000001</v>
      </c>
      <c r="T243" s="99">
        <v>2.1974999999999998</v>
      </c>
      <c r="U243" s="99">
        <v>4.3475000000000001</v>
      </c>
      <c r="V243" s="99">
        <v>1.2849999999999999</v>
      </c>
      <c r="W243" s="99">
        <v>1.94</v>
      </c>
      <c r="X243" s="99">
        <v>1.9775</v>
      </c>
      <c r="Y243" s="99">
        <v>16.494999999999997</v>
      </c>
      <c r="Z243" s="99">
        <v>5.04</v>
      </c>
      <c r="AA243" s="99">
        <v>2.57</v>
      </c>
      <c r="AB243" s="99">
        <v>1.3025</v>
      </c>
      <c r="AC243" s="99">
        <v>3.1225000000000001</v>
      </c>
      <c r="AD243" s="99">
        <v>1.8125</v>
      </c>
      <c r="AE243" s="92">
        <v>1562.7649999999999</v>
      </c>
      <c r="AF243" s="92">
        <v>397398.5</v>
      </c>
      <c r="AG243" s="100">
        <v>2.7500500000000976</v>
      </c>
      <c r="AH243" s="92">
        <v>1216.2050353612453</v>
      </c>
      <c r="AI243" s="99" t="s">
        <v>869</v>
      </c>
      <c r="AJ243" s="99">
        <v>134.56265455729167</v>
      </c>
      <c r="AK243" s="99">
        <v>66.246078103088635</v>
      </c>
      <c r="AL243" s="99">
        <v>200.80873266038031</v>
      </c>
      <c r="AM243" s="99">
        <v>188.92575000000002</v>
      </c>
      <c r="AN243" s="99">
        <v>46.555</v>
      </c>
      <c r="AO243" s="101">
        <v>2.5907499999999999</v>
      </c>
      <c r="AP243" s="99">
        <v>116.55500000000001</v>
      </c>
      <c r="AQ243" s="99">
        <v>129.77499999999998</v>
      </c>
      <c r="AR243" s="99">
        <v>130.41500000000002</v>
      </c>
      <c r="AS243" s="99">
        <v>9.48</v>
      </c>
      <c r="AT243" s="99">
        <v>478.46750000000003</v>
      </c>
      <c r="AU243" s="99">
        <v>5.0325000000000006</v>
      </c>
      <c r="AV243" s="99">
        <v>9.67</v>
      </c>
      <c r="AW243" s="99">
        <v>4.1624999999999996</v>
      </c>
      <c r="AX243" s="99">
        <v>30</v>
      </c>
      <c r="AY243" s="99">
        <v>52.142499999999998</v>
      </c>
      <c r="AZ243" s="99">
        <v>2.1949999999999998</v>
      </c>
      <c r="BA243" s="99">
        <v>1.0125</v>
      </c>
      <c r="BB243" s="99">
        <v>14.327500000000001</v>
      </c>
      <c r="BC243" s="99">
        <v>35.417499999999997</v>
      </c>
      <c r="BD243" s="99">
        <v>26.24</v>
      </c>
      <c r="BE243" s="99">
        <v>38.33</v>
      </c>
      <c r="BF243" s="99">
        <v>85.237500000000011</v>
      </c>
      <c r="BG243" s="99">
        <v>14.973958333333332</v>
      </c>
      <c r="BH243" s="99">
        <v>12.765000000000001</v>
      </c>
      <c r="BI243" s="99">
        <v>18.572500000000002</v>
      </c>
      <c r="BJ243" s="99">
        <v>2.9350000000000001</v>
      </c>
      <c r="BK243" s="99">
        <v>69.790000000000006</v>
      </c>
      <c r="BL243" s="99">
        <v>10.484999999999999</v>
      </c>
      <c r="BM243" s="99">
        <v>8.9924999999999997</v>
      </c>
    </row>
    <row r="244" spans="1:65" x14ac:dyDescent="0.2">
      <c r="A244" s="13">
        <v>4819124770</v>
      </c>
      <c r="B244" s="14" t="s">
        <v>605</v>
      </c>
      <c r="C244" s="14" t="s">
        <v>889</v>
      </c>
      <c r="D244" s="14" t="s">
        <v>620</v>
      </c>
      <c r="E244" s="99">
        <v>13.422500000000001</v>
      </c>
      <c r="F244" s="99">
        <v>4.375</v>
      </c>
      <c r="G244" s="99">
        <v>3.9074999999999998</v>
      </c>
      <c r="H244" s="99">
        <v>1.2350000000000001</v>
      </c>
      <c r="I244" s="99">
        <v>0.9425</v>
      </c>
      <c r="J244" s="99">
        <v>1.9175</v>
      </c>
      <c r="K244" s="99">
        <v>1.3075000000000001</v>
      </c>
      <c r="L244" s="99">
        <v>0.94000000000000006</v>
      </c>
      <c r="M244" s="99">
        <v>3.9725000000000001</v>
      </c>
      <c r="N244" s="99">
        <v>2.8050000000000002</v>
      </c>
      <c r="O244" s="99">
        <v>0.62249999999999994</v>
      </c>
      <c r="P244" s="99">
        <v>1.4824999999999999</v>
      </c>
      <c r="Q244" s="99">
        <v>3.5825000000000005</v>
      </c>
      <c r="R244" s="99">
        <v>3.6149999999999998</v>
      </c>
      <c r="S244" s="99">
        <v>4.2649999999999997</v>
      </c>
      <c r="T244" s="99">
        <v>2.1550000000000002</v>
      </c>
      <c r="U244" s="99">
        <v>4.0199999999999996</v>
      </c>
      <c r="V244" s="99">
        <v>1.1575000000000002</v>
      </c>
      <c r="W244" s="99">
        <v>1.96</v>
      </c>
      <c r="X244" s="99">
        <v>1.65</v>
      </c>
      <c r="Y244" s="99">
        <v>15.4925</v>
      </c>
      <c r="Z244" s="99">
        <v>4.3025000000000002</v>
      </c>
      <c r="AA244" s="99">
        <v>2.5249999999999999</v>
      </c>
      <c r="AB244" s="99">
        <v>1.0825</v>
      </c>
      <c r="AC244" s="99">
        <v>3.0925000000000002</v>
      </c>
      <c r="AD244" s="99">
        <v>1.91</v>
      </c>
      <c r="AE244" s="92">
        <v>1460.7</v>
      </c>
      <c r="AF244" s="92">
        <v>514057.1875</v>
      </c>
      <c r="AG244" s="100">
        <v>3.1350000000001756</v>
      </c>
      <c r="AH244" s="92">
        <v>1657.6271166730089</v>
      </c>
      <c r="AI244" s="99" t="s">
        <v>869</v>
      </c>
      <c r="AJ244" s="99">
        <v>139.48515455729168</v>
      </c>
      <c r="AK244" s="99">
        <v>69.128290133252918</v>
      </c>
      <c r="AL244" s="99">
        <v>208.61344469054461</v>
      </c>
      <c r="AM244" s="99">
        <v>188.92575000000002</v>
      </c>
      <c r="AN244" s="99">
        <v>54.097500000000004</v>
      </c>
      <c r="AO244" s="101">
        <v>2.6062500000000002</v>
      </c>
      <c r="AP244" s="99">
        <v>123.33500000000001</v>
      </c>
      <c r="AQ244" s="99">
        <v>80.375</v>
      </c>
      <c r="AR244" s="99">
        <v>97.960000000000008</v>
      </c>
      <c r="AS244" s="99">
        <v>9.682500000000001</v>
      </c>
      <c r="AT244" s="99">
        <v>342.74</v>
      </c>
      <c r="AU244" s="99">
        <v>4.17</v>
      </c>
      <c r="AV244" s="99">
        <v>11.952500000000001</v>
      </c>
      <c r="AW244" s="99">
        <v>5.5</v>
      </c>
      <c r="AX244" s="99">
        <v>18.48</v>
      </c>
      <c r="AY244" s="99">
        <v>60.594999999999999</v>
      </c>
      <c r="AZ244" s="99">
        <v>1.98</v>
      </c>
      <c r="BA244" s="99">
        <v>1.4575</v>
      </c>
      <c r="BB244" s="99">
        <v>11.14</v>
      </c>
      <c r="BC244" s="99">
        <v>29.832499999999996</v>
      </c>
      <c r="BD244" s="99">
        <v>25.447500000000002</v>
      </c>
      <c r="BE244" s="99">
        <v>27.664999999999999</v>
      </c>
      <c r="BF244" s="99">
        <v>94.6875</v>
      </c>
      <c r="BG244" s="99">
        <v>10.151041666666668</v>
      </c>
      <c r="BH244" s="99">
        <v>12.610000000000001</v>
      </c>
      <c r="BI244" s="99">
        <v>20.75</v>
      </c>
      <c r="BJ244" s="99">
        <v>2.88</v>
      </c>
      <c r="BK244" s="99">
        <v>96.335000000000008</v>
      </c>
      <c r="BL244" s="99">
        <v>10.192500000000001</v>
      </c>
      <c r="BM244" s="99">
        <v>8.7324999999999999</v>
      </c>
    </row>
    <row r="245" spans="1:65" x14ac:dyDescent="0.2">
      <c r="A245" s="13">
        <v>4821340300</v>
      </c>
      <c r="B245" s="14" t="s">
        <v>605</v>
      </c>
      <c r="C245" s="14" t="s">
        <v>621</v>
      </c>
      <c r="D245" s="14" t="s">
        <v>622</v>
      </c>
      <c r="E245" s="99">
        <v>13.837499999999999</v>
      </c>
      <c r="F245" s="99">
        <v>4.5724999999999998</v>
      </c>
      <c r="G245" s="99">
        <v>4.0825000000000005</v>
      </c>
      <c r="H245" s="99">
        <v>1.9750000000000001</v>
      </c>
      <c r="I245" s="99">
        <v>1.05</v>
      </c>
      <c r="J245" s="99">
        <v>2.415</v>
      </c>
      <c r="K245" s="99">
        <v>1.7149999999999999</v>
      </c>
      <c r="L245" s="99">
        <v>1.095</v>
      </c>
      <c r="M245" s="99">
        <v>3.9450000000000003</v>
      </c>
      <c r="N245" s="99">
        <v>3.89</v>
      </c>
      <c r="O245" s="99">
        <v>0.53249999999999997</v>
      </c>
      <c r="P245" s="99">
        <v>1.4325000000000001</v>
      </c>
      <c r="Q245" s="99">
        <v>3.2149999999999999</v>
      </c>
      <c r="R245" s="99">
        <v>3.6799999999999997</v>
      </c>
      <c r="S245" s="99">
        <v>5.5175000000000001</v>
      </c>
      <c r="T245" s="99">
        <v>3.0924999999999998</v>
      </c>
      <c r="U245" s="99">
        <v>3.8899999999999997</v>
      </c>
      <c r="V245" s="99">
        <v>1.2574999999999998</v>
      </c>
      <c r="W245" s="99">
        <v>2.0374999999999996</v>
      </c>
      <c r="X245" s="99">
        <v>1.665</v>
      </c>
      <c r="Y245" s="99">
        <v>14.9375</v>
      </c>
      <c r="Z245" s="99">
        <v>5.0999999999999996</v>
      </c>
      <c r="AA245" s="99">
        <v>3.0524999999999998</v>
      </c>
      <c r="AB245" s="99">
        <v>1.2275</v>
      </c>
      <c r="AC245" s="99">
        <v>3.1124999999999998</v>
      </c>
      <c r="AD245" s="99">
        <v>1.8275000000000001</v>
      </c>
      <c r="AE245" s="92">
        <v>961.65</v>
      </c>
      <c r="AF245" s="92">
        <v>262695.25</v>
      </c>
      <c r="AG245" s="100">
        <v>3.1406250000002371</v>
      </c>
      <c r="AH245" s="92">
        <v>846.77238769152734</v>
      </c>
      <c r="AI245" s="99" t="s">
        <v>869</v>
      </c>
      <c r="AJ245" s="99">
        <v>93.809180116005948</v>
      </c>
      <c r="AK245" s="99">
        <v>46.93419792944259</v>
      </c>
      <c r="AL245" s="99">
        <v>140.74337804544854</v>
      </c>
      <c r="AM245" s="99">
        <v>188.92575000000002</v>
      </c>
      <c r="AN245" s="99">
        <v>57.852499999999999</v>
      </c>
      <c r="AO245" s="101">
        <v>2.7349999999999999</v>
      </c>
      <c r="AP245" s="99">
        <v>86.522500000000008</v>
      </c>
      <c r="AQ245" s="99">
        <v>141.6875</v>
      </c>
      <c r="AR245" s="99">
        <v>85.237500000000011</v>
      </c>
      <c r="AS245" s="99">
        <v>10.0525</v>
      </c>
      <c r="AT245" s="99">
        <v>484.72749999999996</v>
      </c>
      <c r="AU245" s="99">
        <v>5.34</v>
      </c>
      <c r="AV245" s="99">
        <v>11.012499999999999</v>
      </c>
      <c r="AW245" s="99">
        <v>4.0650000000000004</v>
      </c>
      <c r="AX245" s="99">
        <v>20.66</v>
      </c>
      <c r="AY245" s="99">
        <v>28.762499999999999</v>
      </c>
      <c r="AZ245" s="99">
        <v>2.4325000000000001</v>
      </c>
      <c r="BA245" s="99">
        <v>1.2674999999999998</v>
      </c>
      <c r="BB245" s="99">
        <v>14.754999999999999</v>
      </c>
      <c r="BC245" s="99">
        <v>24.3125</v>
      </c>
      <c r="BD245" s="99">
        <v>26.692499999999995</v>
      </c>
      <c r="BE245" s="99">
        <v>32.635000000000005</v>
      </c>
      <c r="BF245" s="99">
        <v>83.797499999999999</v>
      </c>
      <c r="BG245" s="99">
        <v>8.6781249999999996</v>
      </c>
      <c r="BH245" s="99">
        <v>10.2925</v>
      </c>
      <c r="BI245" s="99">
        <v>14.1525</v>
      </c>
      <c r="BJ245" s="99">
        <v>2.5475000000000003</v>
      </c>
      <c r="BK245" s="99">
        <v>50.847499999999997</v>
      </c>
      <c r="BL245" s="99">
        <v>10.574999999999999</v>
      </c>
      <c r="BM245" s="99">
        <v>9.9224999999999994</v>
      </c>
    </row>
    <row r="246" spans="1:65" x14ac:dyDescent="0.2">
      <c r="A246" s="13">
        <v>4823104340</v>
      </c>
      <c r="B246" s="14" t="s">
        <v>605</v>
      </c>
      <c r="C246" s="14" t="s">
        <v>623</v>
      </c>
      <c r="D246" s="14" t="s">
        <v>624</v>
      </c>
      <c r="E246" s="99">
        <v>12.3775</v>
      </c>
      <c r="F246" s="99">
        <v>4.4550000000000001</v>
      </c>
      <c r="G246" s="99">
        <v>4.0775000000000006</v>
      </c>
      <c r="H246" s="99">
        <v>1.58</v>
      </c>
      <c r="I246" s="99">
        <v>1.0349999999999999</v>
      </c>
      <c r="J246" s="99">
        <v>1.9</v>
      </c>
      <c r="K246" s="99">
        <v>1.4375</v>
      </c>
      <c r="L246" s="99">
        <v>1.0325</v>
      </c>
      <c r="M246" s="99">
        <v>3.8000000000000003</v>
      </c>
      <c r="N246" s="99">
        <v>3.0300000000000002</v>
      </c>
      <c r="O246" s="99">
        <v>0.52749999999999997</v>
      </c>
      <c r="P246" s="99">
        <v>1.4575</v>
      </c>
      <c r="Q246" s="99">
        <v>3.35</v>
      </c>
      <c r="R246" s="99">
        <v>3.69</v>
      </c>
      <c r="S246" s="99">
        <v>4.2524999999999995</v>
      </c>
      <c r="T246" s="99">
        <v>2.1149999999999998</v>
      </c>
      <c r="U246" s="99">
        <v>3.9</v>
      </c>
      <c r="V246" s="99">
        <v>1.1949999999999998</v>
      </c>
      <c r="W246" s="99">
        <v>1.94</v>
      </c>
      <c r="X246" s="99">
        <v>1.86</v>
      </c>
      <c r="Y246" s="99">
        <v>15.8325</v>
      </c>
      <c r="Z246" s="99">
        <v>5.1449999999999996</v>
      </c>
      <c r="AA246" s="99">
        <v>2.605</v>
      </c>
      <c r="AB246" s="99">
        <v>1.3575000000000002</v>
      </c>
      <c r="AC246" s="99">
        <v>2.8649999999999998</v>
      </c>
      <c r="AD246" s="99">
        <v>1.94</v>
      </c>
      <c r="AE246" s="92">
        <v>1231.395</v>
      </c>
      <c r="AF246" s="92">
        <v>313149.25</v>
      </c>
      <c r="AG246" s="100">
        <v>3.1486666667500347</v>
      </c>
      <c r="AH246" s="92">
        <v>1011.9934878461261</v>
      </c>
      <c r="AI246" s="99" t="s">
        <v>869</v>
      </c>
      <c r="AJ246" s="99">
        <v>135.70050126041667</v>
      </c>
      <c r="AK246" s="99">
        <v>64.653578103088634</v>
      </c>
      <c r="AL246" s="99">
        <v>200.35407936350532</v>
      </c>
      <c r="AM246" s="99">
        <v>188.17575000000002</v>
      </c>
      <c r="AN246" s="99">
        <v>49.3</v>
      </c>
      <c r="AO246" s="101">
        <v>2.5385126126575539</v>
      </c>
      <c r="AP246" s="99">
        <v>101.32250000000001</v>
      </c>
      <c r="AQ246" s="99">
        <v>89.655000000000001</v>
      </c>
      <c r="AR246" s="99">
        <v>103.28</v>
      </c>
      <c r="AS246" s="99">
        <v>9.7899999999999991</v>
      </c>
      <c r="AT246" s="99">
        <v>466.11</v>
      </c>
      <c r="AU246" s="99">
        <v>4.2174999999999994</v>
      </c>
      <c r="AV246" s="99">
        <v>10.452500000000001</v>
      </c>
      <c r="AW246" s="99">
        <v>3.8975</v>
      </c>
      <c r="AX246" s="99">
        <v>28.346942116465463</v>
      </c>
      <c r="AY246" s="99">
        <v>58.6875</v>
      </c>
      <c r="AZ246" s="99">
        <v>2.33</v>
      </c>
      <c r="BA246" s="99">
        <v>1.2150000000000001</v>
      </c>
      <c r="BB246" s="99">
        <v>12.835000000000001</v>
      </c>
      <c r="BC246" s="99">
        <v>39.917500000000004</v>
      </c>
      <c r="BD246" s="99">
        <v>33.632515547573917</v>
      </c>
      <c r="BE246" s="99">
        <v>39.325000000000003</v>
      </c>
      <c r="BF246" s="99">
        <v>79.12</v>
      </c>
      <c r="BG246" s="99">
        <v>8.7493750000000006</v>
      </c>
      <c r="BH246" s="99">
        <v>10.532500000000001</v>
      </c>
      <c r="BI246" s="99">
        <v>17.75</v>
      </c>
      <c r="BJ246" s="99">
        <v>2.9624999999999999</v>
      </c>
      <c r="BK246" s="99">
        <v>58.177500000000002</v>
      </c>
      <c r="BL246" s="99">
        <v>9.57</v>
      </c>
      <c r="BM246" s="99">
        <v>7.6775000000000002</v>
      </c>
    </row>
    <row r="247" spans="1:65" x14ac:dyDescent="0.2">
      <c r="A247" s="13">
        <v>4826420180</v>
      </c>
      <c r="B247" s="14" t="s">
        <v>605</v>
      </c>
      <c r="C247" s="14" t="s">
        <v>625</v>
      </c>
      <c r="D247" s="14" t="s">
        <v>626</v>
      </c>
      <c r="E247" s="99">
        <v>11.605</v>
      </c>
      <c r="F247" s="99">
        <v>4.4349999999999996</v>
      </c>
      <c r="G247" s="99">
        <v>3.9649999999999999</v>
      </c>
      <c r="H247" s="99">
        <v>1.27</v>
      </c>
      <c r="I247" s="99">
        <v>0.97</v>
      </c>
      <c r="J247" s="99">
        <v>2.1074999999999999</v>
      </c>
      <c r="K247" s="99">
        <v>1.5350000000000001</v>
      </c>
      <c r="L247" s="99">
        <v>1.0249999999999999</v>
      </c>
      <c r="M247" s="99">
        <v>3.9975000000000005</v>
      </c>
      <c r="N247" s="99">
        <v>2.4649999999999999</v>
      </c>
      <c r="O247" s="99">
        <v>0.46249999999999997</v>
      </c>
      <c r="P247" s="99">
        <v>1.4225000000000001</v>
      </c>
      <c r="Q247" s="99">
        <v>3.61</v>
      </c>
      <c r="R247" s="99">
        <v>3.7549999999999999</v>
      </c>
      <c r="S247" s="99">
        <v>3.9525000000000001</v>
      </c>
      <c r="T247" s="99">
        <v>2.3325</v>
      </c>
      <c r="U247" s="99">
        <v>3.8275000000000001</v>
      </c>
      <c r="V247" s="99">
        <v>1.2249999999999999</v>
      </c>
      <c r="W247" s="99">
        <v>1.8575000000000002</v>
      </c>
      <c r="X247" s="99">
        <v>1.67</v>
      </c>
      <c r="Y247" s="99">
        <v>15.0625</v>
      </c>
      <c r="Z247" s="99">
        <v>5.0549999999999997</v>
      </c>
      <c r="AA247" s="99">
        <v>2.5075000000000003</v>
      </c>
      <c r="AB247" s="99">
        <v>1.2725</v>
      </c>
      <c r="AC247" s="99">
        <v>2.69</v>
      </c>
      <c r="AD247" s="99">
        <v>1.905</v>
      </c>
      <c r="AE247" s="92">
        <v>1274.27</v>
      </c>
      <c r="AF247" s="92">
        <v>307462.75</v>
      </c>
      <c r="AG247" s="100">
        <v>2.9276041667500445</v>
      </c>
      <c r="AH247" s="92">
        <v>964.7336142672325</v>
      </c>
      <c r="AI247" s="99" t="s">
        <v>869</v>
      </c>
      <c r="AJ247" s="99">
        <v>118.69796494375001</v>
      </c>
      <c r="AK247" s="99">
        <v>40.497780992982115</v>
      </c>
      <c r="AL247" s="99">
        <v>159.19574593673212</v>
      </c>
      <c r="AM247" s="99">
        <v>188.92575000000002</v>
      </c>
      <c r="AN247" s="99">
        <v>49.855000000000004</v>
      </c>
      <c r="AO247" s="101">
        <v>2.4267500000000002</v>
      </c>
      <c r="AP247" s="99">
        <v>89.447499999999991</v>
      </c>
      <c r="AQ247" s="99">
        <v>117.27</v>
      </c>
      <c r="AR247" s="99">
        <v>128.27500000000001</v>
      </c>
      <c r="AS247" s="99">
        <v>10.2675</v>
      </c>
      <c r="AT247" s="99">
        <v>484.71999999999997</v>
      </c>
      <c r="AU247" s="99">
        <v>4.3624999999999998</v>
      </c>
      <c r="AV247" s="99">
        <v>9.93</v>
      </c>
      <c r="AW247" s="99">
        <v>3.7900000000000005</v>
      </c>
      <c r="AX247" s="99">
        <v>18.975000000000001</v>
      </c>
      <c r="AY247" s="99">
        <v>46.5625</v>
      </c>
      <c r="AZ247" s="99">
        <v>2.4750000000000001</v>
      </c>
      <c r="BA247" s="99">
        <v>1.0075000000000001</v>
      </c>
      <c r="BB247" s="99">
        <v>9.01</v>
      </c>
      <c r="BC247" s="99">
        <v>35.33</v>
      </c>
      <c r="BD247" s="99">
        <v>31.73</v>
      </c>
      <c r="BE247" s="99">
        <v>37.7425</v>
      </c>
      <c r="BF247" s="99">
        <v>83.914999999999992</v>
      </c>
      <c r="BG247" s="99">
        <v>19.9375</v>
      </c>
      <c r="BH247" s="99">
        <v>11.297500000000001</v>
      </c>
      <c r="BI247" s="99">
        <v>15.625</v>
      </c>
      <c r="BJ247" s="99">
        <v>3.3450000000000002</v>
      </c>
      <c r="BK247" s="99">
        <v>52.472499999999997</v>
      </c>
      <c r="BL247" s="99">
        <v>9.75</v>
      </c>
      <c r="BM247" s="99">
        <v>9.4049999999999994</v>
      </c>
    </row>
    <row r="248" spans="1:65" x14ac:dyDescent="0.2">
      <c r="A248" s="13">
        <v>4826420500</v>
      </c>
      <c r="B248" s="14" t="s">
        <v>605</v>
      </c>
      <c r="C248" s="14" t="s">
        <v>625</v>
      </c>
      <c r="D248" s="14" t="s">
        <v>627</v>
      </c>
      <c r="E248" s="99">
        <v>12.23</v>
      </c>
      <c r="F248" s="99">
        <v>4.2425000000000006</v>
      </c>
      <c r="G248" s="99">
        <v>3.9874999999999998</v>
      </c>
      <c r="H248" s="99">
        <v>1.23</v>
      </c>
      <c r="I248" s="99">
        <v>1.0275000000000001</v>
      </c>
      <c r="J248" s="99">
        <v>1.94</v>
      </c>
      <c r="K248" s="99">
        <v>1.4924999999999999</v>
      </c>
      <c r="L248" s="99">
        <v>0.96</v>
      </c>
      <c r="M248" s="99">
        <v>4.0575000000000001</v>
      </c>
      <c r="N248" s="99">
        <v>2.8774999999999995</v>
      </c>
      <c r="O248" s="99">
        <v>0.54</v>
      </c>
      <c r="P248" s="99">
        <v>1.5125</v>
      </c>
      <c r="Q248" s="99">
        <v>3.625</v>
      </c>
      <c r="R248" s="99">
        <v>3.7524999999999999</v>
      </c>
      <c r="S248" s="99">
        <v>4.2149999999999999</v>
      </c>
      <c r="T248" s="99">
        <v>2.1675</v>
      </c>
      <c r="U248" s="99">
        <v>3.895</v>
      </c>
      <c r="V248" s="99">
        <v>1.17</v>
      </c>
      <c r="W248" s="99">
        <v>1.835</v>
      </c>
      <c r="X248" s="99">
        <v>1.7275</v>
      </c>
      <c r="Y248" s="99">
        <v>16.817500000000003</v>
      </c>
      <c r="Z248" s="99">
        <v>4.8600000000000003</v>
      </c>
      <c r="AA248" s="99">
        <v>2.5100000000000002</v>
      </c>
      <c r="AB248" s="99">
        <v>1.2024999999999999</v>
      </c>
      <c r="AC248" s="99">
        <v>3.0449999999999999</v>
      </c>
      <c r="AD248" s="99">
        <v>2.0025000000000004</v>
      </c>
      <c r="AE248" s="92">
        <v>1169.325</v>
      </c>
      <c r="AF248" s="92">
        <v>331169.5</v>
      </c>
      <c r="AG248" s="100">
        <v>2.8695000000000648</v>
      </c>
      <c r="AH248" s="92">
        <v>1029.8378532884085</v>
      </c>
      <c r="AI248" s="99" t="s">
        <v>869</v>
      </c>
      <c r="AJ248" s="99">
        <v>148.80126060718749</v>
      </c>
      <c r="AK248" s="99">
        <v>40.49775100964878</v>
      </c>
      <c r="AL248" s="99">
        <v>189.29901161683625</v>
      </c>
      <c r="AM248" s="99">
        <v>187.42575000000002</v>
      </c>
      <c r="AN248" s="99">
        <v>54.464999999999996</v>
      </c>
      <c r="AO248" s="101">
        <v>2.48075</v>
      </c>
      <c r="AP248" s="99">
        <v>104.2825</v>
      </c>
      <c r="AQ248" s="99">
        <v>96.872500000000002</v>
      </c>
      <c r="AR248" s="99">
        <v>113.2825</v>
      </c>
      <c r="AS248" s="99">
        <v>9.8625000000000007</v>
      </c>
      <c r="AT248" s="99">
        <v>474.94250000000005</v>
      </c>
      <c r="AU248" s="99">
        <v>4.2624999999999993</v>
      </c>
      <c r="AV248" s="99">
        <v>10.192499999999999</v>
      </c>
      <c r="AW248" s="99">
        <v>3.9699999999999998</v>
      </c>
      <c r="AX248" s="99">
        <v>21.9</v>
      </c>
      <c r="AY248" s="99">
        <v>62.274999999999999</v>
      </c>
      <c r="AZ248" s="99">
        <v>2.79</v>
      </c>
      <c r="BA248" s="99">
        <v>1.145</v>
      </c>
      <c r="BB248" s="99">
        <v>9.7324999999999999</v>
      </c>
      <c r="BC248" s="99">
        <v>28.737500000000001</v>
      </c>
      <c r="BD248" s="99">
        <v>28.807499999999997</v>
      </c>
      <c r="BE248" s="99">
        <v>34.99</v>
      </c>
      <c r="BF248" s="99">
        <v>74.275000000000006</v>
      </c>
      <c r="BG248" s="99">
        <v>11.563333333333333</v>
      </c>
      <c r="BH248" s="99">
        <v>10.600000000000001</v>
      </c>
      <c r="BI248" s="99">
        <v>20.135000000000002</v>
      </c>
      <c r="BJ248" s="99">
        <v>2.7850000000000001</v>
      </c>
      <c r="BK248" s="99">
        <v>53.425000000000004</v>
      </c>
      <c r="BL248" s="99">
        <v>10.0825</v>
      </c>
      <c r="BM248" s="99">
        <v>8.11</v>
      </c>
    </row>
    <row r="249" spans="1:65" x14ac:dyDescent="0.2">
      <c r="A249" s="13">
        <v>4828660880</v>
      </c>
      <c r="B249" s="14" t="s">
        <v>605</v>
      </c>
      <c r="C249" s="14" t="s">
        <v>628</v>
      </c>
      <c r="D249" s="14" t="s">
        <v>629</v>
      </c>
      <c r="E249" s="99">
        <v>11.627500000000001</v>
      </c>
      <c r="F249" s="99">
        <v>3.22</v>
      </c>
      <c r="G249" s="99">
        <v>3.2925</v>
      </c>
      <c r="H249" s="99">
        <v>0.95250000000000001</v>
      </c>
      <c r="I249" s="99">
        <v>0.9375</v>
      </c>
      <c r="J249" s="99">
        <v>1.6700000000000002</v>
      </c>
      <c r="K249" s="99">
        <v>1.1375000000000002</v>
      </c>
      <c r="L249" s="99">
        <v>0.85</v>
      </c>
      <c r="M249" s="99">
        <v>3.48</v>
      </c>
      <c r="N249" s="99">
        <v>2.375</v>
      </c>
      <c r="O249" s="99">
        <v>0.36</v>
      </c>
      <c r="P249" s="99">
        <v>1.175</v>
      </c>
      <c r="Q249" s="99">
        <v>3.0024999999999999</v>
      </c>
      <c r="R249" s="99">
        <v>3.0674999999999999</v>
      </c>
      <c r="S249" s="99">
        <v>3.5300000000000002</v>
      </c>
      <c r="T249" s="99">
        <v>1.86</v>
      </c>
      <c r="U249" s="99">
        <v>3.4324999999999997</v>
      </c>
      <c r="V249" s="99">
        <v>0.97750000000000004</v>
      </c>
      <c r="W249" s="99">
        <v>1.7649999999999999</v>
      </c>
      <c r="X249" s="99">
        <v>1.5050000000000001</v>
      </c>
      <c r="Y249" s="99">
        <v>15.2</v>
      </c>
      <c r="Z249" s="99">
        <v>3.8775000000000004</v>
      </c>
      <c r="AA249" s="99">
        <v>2.1875</v>
      </c>
      <c r="AB249" s="99">
        <v>0.81500000000000006</v>
      </c>
      <c r="AC249" s="99">
        <v>2.7450000000000001</v>
      </c>
      <c r="AD249" s="99">
        <v>1.76</v>
      </c>
      <c r="AE249" s="92">
        <v>1122.8774999999998</v>
      </c>
      <c r="AF249" s="92">
        <v>329401</v>
      </c>
      <c r="AG249" s="100">
        <v>3.215729166666768</v>
      </c>
      <c r="AH249" s="92">
        <v>1074.700631313206</v>
      </c>
      <c r="AI249" s="99" t="s">
        <v>869</v>
      </c>
      <c r="AJ249" s="99">
        <v>162.63157696875001</v>
      </c>
      <c r="AK249" s="99">
        <v>67.242225610336249</v>
      </c>
      <c r="AL249" s="99">
        <v>229.87380257908626</v>
      </c>
      <c r="AM249" s="99">
        <v>188.17575000000002</v>
      </c>
      <c r="AN249" s="99">
        <v>60.377499999999998</v>
      </c>
      <c r="AO249" s="101">
        <v>2.4264999999999999</v>
      </c>
      <c r="AP249" s="99">
        <v>116.75</v>
      </c>
      <c r="AQ249" s="99">
        <v>197.29</v>
      </c>
      <c r="AR249" s="99">
        <v>89.48</v>
      </c>
      <c r="AS249" s="99">
        <v>8.4074999999999989</v>
      </c>
      <c r="AT249" s="99">
        <v>471.03</v>
      </c>
      <c r="AU249" s="99">
        <v>4.3550000000000004</v>
      </c>
      <c r="AV249" s="99">
        <v>9.74</v>
      </c>
      <c r="AW249" s="99">
        <v>3.9600000000000004</v>
      </c>
      <c r="AX249" s="99">
        <v>19.184999999999999</v>
      </c>
      <c r="AY249" s="99">
        <v>42.917500000000004</v>
      </c>
      <c r="AZ249" s="99">
        <v>1.8149999999999999</v>
      </c>
      <c r="BA249" s="99">
        <v>0.90250000000000008</v>
      </c>
      <c r="BB249" s="99">
        <v>14.092500000000001</v>
      </c>
      <c r="BC249" s="99">
        <v>34.752499999999998</v>
      </c>
      <c r="BD249" s="99">
        <v>25.9925</v>
      </c>
      <c r="BE249" s="99">
        <v>31.157499999999999</v>
      </c>
      <c r="BF249" s="99">
        <v>72.5</v>
      </c>
      <c r="BG249" s="99">
        <v>8</v>
      </c>
      <c r="BH249" s="99">
        <v>9.0050000000000008</v>
      </c>
      <c r="BI249" s="99">
        <v>11.8325</v>
      </c>
      <c r="BJ249" s="99">
        <v>2.2599999999999998</v>
      </c>
      <c r="BK249" s="99">
        <v>49.952500000000001</v>
      </c>
      <c r="BL249" s="99">
        <v>8.9574999999999996</v>
      </c>
      <c r="BM249" s="99">
        <v>6.7575000000000003</v>
      </c>
    </row>
    <row r="250" spans="1:65" x14ac:dyDescent="0.2">
      <c r="A250" s="13">
        <v>4830980620</v>
      </c>
      <c r="B250" s="14" t="s">
        <v>605</v>
      </c>
      <c r="C250" s="14" t="s">
        <v>630</v>
      </c>
      <c r="D250" s="14" t="s">
        <v>631</v>
      </c>
      <c r="E250" s="99">
        <v>13.300767901489539</v>
      </c>
      <c r="F250" s="99">
        <v>3.8287843546181932</v>
      </c>
      <c r="G250" s="99">
        <v>3.5855764123693721</v>
      </c>
      <c r="H250" s="99">
        <v>1.1925616045160237</v>
      </c>
      <c r="I250" s="99">
        <v>0.96137218680142222</v>
      </c>
      <c r="J250" s="99">
        <v>1.8085616536137412</v>
      </c>
      <c r="K250" s="99">
        <v>1.4140817043988341</v>
      </c>
      <c r="L250" s="99">
        <v>0.97174884071744616</v>
      </c>
      <c r="M250" s="99">
        <v>4.0999428659316708</v>
      </c>
      <c r="N250" s="99">
        <v>2.6245869495677665</v>
      </c>
      <c r="O250" s="99">
        <v>0.52332177168417449</v>
      </c>
      <c r="P250" s="99">
        <v>1.4448362288889762</v>
      </c>
      <c r="Q250" s="99">
        <v>3.0252692789679645</v>
      </c>
      <c r="R250" s="99">
        <v>3.4322124722878087</v>
      </c>
      <c r="S250" s="99">
        <v>4.0450449453921644</v>
      </c>
      <c r="T250" s="99">
        <v>2.0523677154793685</v>
      </c>
      <c r="U250" s="99">
        <v>3.8254745681536413</v>
      </c>
      <c r="V250" s="99">
        <v>1.1954353027761611</v>
      </c>
      <c r="W250" s="99">
        <v>1.7976700642674119</v>
      </c>
      <c r="X250" s="99">
        <v>1.7437194390000332</v>
      </c>
      <c r="Y250" s="99">
        <v>15.962923143994416</v>
      </c>
      <c r="Z250" s="99">
        <v>4.9173852573871724</v>
      </c>
      <c r="AA250" s="99">
        <v>2.4527439524818302</v>
      </c>
      <c r="AB250" s="99">
        <v>1.1359206961516128</v>
      </c>
      <c r="AC250" s="99">
        <v>3.2109728841416709</v>
      </c>
      <c r="AD250" s="99">
        <v>1.8928686366133241</v>
      </c>
      <c r="AE250" s="92">
        <v>1000.4877311209287</v>
      </c>
      <c r="AF250" s="92">
        <v>373249.30615325388</v>
      </c>
      <c r="AG250" s="100">
        <v>3.2048014797587463</v>
      </c>
      <c r="AH250" s="92">
        <v>1214.4174080242622</v>
      </c>
      <c r="AI250" s="99">
        <v>142.50382370786107</v>
      </c>
      <c r="AJ250" s="99" t="s">
        <v>869</v>
      </c>
      <c r="AK250" s="99" t="s">
        <v>869</v>
      </c>
      <c r="AL250" s="99">
        <v>142.50382370786107</v>
      </c>
      <c r="AM250" s="99">
        <v>188.73142149558308</v>
      </c>
      <c r="AN250" s="99">
        <v>48.365643382084912</v>
      </c>
      <c r="AO250" s="101">
        <v>2.5659348682720644</v>
      </c>
      <c r="AP250" s="99">
        <v>124.18965185476853</v>
      </c>
      <c r="AQ250" s="99">
        <v>88.46908446183005</v>
      </c>
      <c r="AR250" s="99">
        <v>99.836292575355927</v>
      </c>
      <c r="AS250" s="99">
        <v>10.118822122621399</v>
      </c>
      <c r="AT250" s="99">
        <v>498.78439588621359</v>
      </c>
      <c r="AU250" s="99">
        <v>4.1939683973000541</v>
      </c>
      <c r="AV250" s="99">
        <v>10.122696590669676</v>
      </c>
      <c r="AW250" s="99">
        <v>3.9563107197350957</v>
      </c>
      <c r="AX250" s="99">
        <v>16.198531825610758</v>
      </c>
      <c r="AY250" s="99">
        <v>40.401439542272193</v>
      </c>
      <c r="AZ250" s="99">
        <v>2.1521598515863065</v>
      </c>
      <c r="BA250" s="99">
        <v>1.1175941061275394</v>
      </c>
      <c r="BB250" s="99">
        <v>12.389928631206399</v>
      </c>
      <c r="BC250" s="99">
        <v>39.457360703828911</v>
      </c>
      <c r="BD250" s="99">
        <v>26.366141887776912</v>
      </c>
      <c r="BE250" s="99">
        <v>32.360443269335534</v>
      </c>
      <c r="BF250" s="99">
        <v>72.652344964974219</v>
      </c>
      <c r="BG250" s="99">
        <v>16.603067042853827</v>
      </c>
      <c r="BH250" s="99">
        <v>10.847478580626246</v>
      </c>
      <c r="BI250" s="99">
        <v>15.414502822302813</v>
      </c>
      <c r="BJ250" s="99">
        <v>2.4258563185894326</v>
      </c>
      <c r="BK250" s="99">
        <v>74.12461697077245</v>
      </c>
      <c r="BL250" s="99">
        <v>10.027766572330842</v>
      </c>
      <c r="BM250" s="99">
        <v>8.4089157479513759</v>
      </c>
    </row>
    <row r="251" spans="1:65" x14ac:dyDescent="0.2">
      <c r="A251" s="13">
        <v>4831180640</v>
      </c>
      <c r="B251" s="14" t="s">
        <v>605</v>
      </c>
      <c r="C251" s="14" t="s">
        <v>632</v>
      </c>
      <c r="D251" s="14" t="s">
        <v>633</v>
      </c>
      <c r="E251" s="99">
        <v>12.827500000000001</v>
      </c>
      <c r="F251" s="99">
        <v>4.1950000000000003</v>
      </c>
      <c r="G251" s="99">
        <v>3.835</v>
      </c>
      <c r="H251" s="99">
        <v>1.125</v>
      </c>
      <c r="I251" s="99">
        <v>1.2024999999999999</v>
      </c>
      <c r="J251" s="99">
        <v>1.8649999999999998</v>
      </c>
      <c r="K251" s="99">
        <v>1.54</v>
      </c>
      <c r="L251" s="99">
        <v>1.1924999999999999</v>
      </c>
      <c r="M251" s="99">
        <v>3.7650000000000001</v>
      </c>
      <c r="N251" s="99">
        <v>2.8225000000000002</v>
      </c>
      <c r="O251" s="99">
        <v>0.48</v>
      </c>
      <c r="P251" s="99">
        <v>1.5049999999999999</v>
      </c>
      <c r="Q251" s="99">
        <v>3.2250000000000001</v>
      </c>
      <c r="R251" s="99">
        <v>3.585</v>
      </c>
      <c r="S251" s="99">
        <v>4.5425000000000004</v>
      </c>
      <c r="T251" s="99">
        <v>2.2075</v>
      </c>
      <c r="U251" s="99">
        <v>3.5525000000000002</v>
      </c>
      <c r="V251" s="99">
        <v>1.1599999999999999</v>
      </c>
      <c r="W251" s="99">
        <v>1.8649999999999998</v>
      </c>
      <c r="X251" s="99">
        <v>1.6525000000000001</v>
      </c>
      <c r="Y251" s="99">
        <v>15.275000000000002</v>
      </c>
      <c r="Z251" s="99">
        <v>4.4824999999999999</v>
      </c>
      <c r="AA251" s="99">
        <v>2.5449999999999999</v>
      </c>
      <c r="AB251" s="99">
        <v>1.1600000000000001</v>
      </c>
      <c r="AC251" s="99">
        <v>2.8450000000000002</v>
      </c>
      <c r="AD251" s="99">
        <v>1.8374999999999999</v>
      </c>
      <c r="AE251" s="92">
        <v>893.255</v>
      </c>
      <c r="AF251" s="92">
        <v>361482</v>
      </c>
      <c r="AG251" s="100">
        <v>3.1093750000001164</v>
      </c>
      <c r="AH251" s="92">
        <v>1161.5183067497926</v>
      </c>
      <c r="AI251" s="99" t="s">
        <v>869</v>
      </c>
      <c r="AJ251" s="99">
        <v>94.046356687500008</v>
      </c>
      <c r="AK251" s="99">
        <v>52.982646947347284</v>
      </c>
      <c r="AL251" s="99">
        <v>147.0290036348473</v>
      </c>
      <c r="AM251" s="99">
        <v>188.17575000000002</v>
      </c>
      <c r="AN251" s="99">
        <v>46.344999999999999</v>
      </c>
      <c r="AO251" s="101">
        <v>2.43825</v>
      </c>
      <c r="AP251" s="99">
        <v>111.02250000000001</v>
      </c>
      <c r="AQ251" s="99">
        <v>113.04</v>
      </c>
      <c r="AR251" s="99">
        <v>96.777500000000003</v>
      </c>
      <c r="AS251" s="99">
        <v>8.7324999999999999</v>
      </c>
      <c r="AT251" s="99">
        <v>465.85500000000002</v>
      </c>
      <c r="AU251" s="99">
        <v>4.49</v>
      </c>
      <c r="AV251" s="99">
        <v>8.7925000000000004</v>
      </c>
      <c r="AW251" s="99">
        <v>4.0975000000000001</v>
      </c>
      <c r="AX251" s="99">
        <v>16.174999999999997</v>
      </c>
      <c r="AY251" s="99">
        <v>47.125</v>
      </c>
      <c r="AZ251" s="99">
        <v>2.2625000000000002</v>
      </c>
      <c r="BA251" s="99">
        <v>0.98250000000000015</v>
      </c>
      <c r="BB251" s="99">
        <v>13.2</v>
      </c>
      <c r="BC251" s="99">
        <v>34.18</v>
      </c>
      <c r="BD251" s="99">
        <v>25.48</v>
      </c>
      <c r="BE251" s="99">
        <v>34.457500000000003</v>
      </c>
      <c r="BF251" s="99">
        <v>74.665000000000006</v>
      </c>
      <c r="BG251" s="99">
        <v>7.0331249999999992</v>
      </c>
      <c r="BH251" s="99">
        <v>10.487500000000001</v>
      </c>
      <c r="BI251" s="99">
        <v>19.2075</v>
      </c>
      <c r="BJ251" s="99">
        <v>3.0874999999999999</v>
      </c>
      <c r="BK251" s="99">
        <v>50.79</v>
      </c>
      <c r="BL251" s="99">
        <v>9.61</v>
      </c>
      <c r="BM251" s="99">
        <v>7.9824999999999999</v>
      </c>
    </row>
    <row r="252" spans="1:65" x14ac:dyDescent="0.2">
      <c r="A252" s="13">
        <v>4832580670</v>
      </c>
      <c r="B252" s="14" t="s">
        <v>605</v>
      </c>
      <c r="C252" s="14" t="s">
        <v>634</v>
      </c>
      <c r="D252" s="14" t="s">
        <v>635</v>
      </c>
      <c r="E252" s="99">
        <v>9.7362623032917099</v>
      </c>
      <c r="F252" s="99">
        <v>4.7288949194677308</v>
      </c>
      <c r="G252" s="99">
        <v>3.5899732552899173</v>
      </c>
      <c r="H252" s="99">
        <v>1.4309755290633244</v>
      </c>
      <c r="I252" s="99">
        <v>0.99138618870755923</v>
      </c>
      <c r="J252" s="99">
        <v>1.9006756584583564</v>
      </c>
      <c r="K252" s="99">
        <v>1.271754856962594</v>
      </c>
      <c r="L252" s="99">
        <v>1.0920346483102428</v>
      </c>
      <c r="M252" s="99">
        <v>3.4687264939672007</v>
      </c>
      <c r="N252" s="99">
        <v>2.4642953345615912</v>
      </c>
      <c r="O252" s="99">
        <v>0.49849160375936175</v>
      </c>
      <c r="P252" s="99">
        <v>1.3493829708807406</v>
      </c>
      <c r="Q252" s="99">
        <v>2.9831129503723721</v>
      </c>
      <c r="R252" s="99">
        <v>3.2765437403857147</v>
      </c>
      <c r="S252" s="99">
        <v>4.1713858637895456</v>
      </c>
      <c r="T252" s="99">
        <v>2.0629221907589281</v>
      </c>
      <c r="U252" s="99">
        <v>3.5130394689034108</v>
      </c>
      <c r="V252" s="99">
        <v>0.98259213021599967</v>
      </c>
      <c r="W252" s="99">
        <v>1.5251926773994822</v>
      </c>
      <c r="X252" s="99">
        <v>1.4985827039763606</v>
      </c>
      <c r="Y252" s="99">
        <v>15.051136875133235</v>
      </c>
      <c r="Z252" s="99">
        <v>4.4433739778257477</v>
      </c>
      <c r="AA252" s="99">
        <v>2.4891770225355203</v>
      </c>
      <c r="AB252" s="99">
        <v>1.0541607831705644</v>
      </c>
      <c r="AC252" s="99">
        <v>2.6167082049196075</v>
      </c>
      <c r="AD252" s="99">
        <v>1.7386387470802127</v>
      </c>
      <c r="AE252" s="92">
        <v>664.10910963924243</v>
      </c>
      <c r="AF252" s="92">
        <v>242138.75589679909</v>
      </c>
      <c r="AG252" s="100">
        <v>3.3104427174917781</v>
      </c>
      <c r="AH252" s="92">
        <v>796.48781986400718</v>
      </c>
      <c r="AI252" s="99" t="s">
        <v>869</v>
      </c>
      <c r="AJ252" s="99">
        <v>126.81935420445491</v>
      </c>
      <c r="AK252" s="99">
        <v>53.747688260008935</v>
      </c>
      <c r="AL252" s="99">
        <v>180.56704246446384</v>
      </c>
      <c r="AM252" s="99">
        <v>188.73142149558308</v>
      </c>
      <c r="AN252" s="99">
        <v>47.92806441261159</v>
      </c>
      <c r="AO252" s="101">
        <v>2.5562386192536621</v>
      </c>
      <c r="AP252" s="99">
        <v>77.947947242960964</v>
      </c>
      <c r="AQ252" s="99">
        <v>62.163917488982676</v>
      </c>
      <c r="AR252" s="99">
        <v>65.827406331922532</v>
      </c>
      <c r="AS252" s="99">
        <v>9.1001328905228647</v>
      </c>
      <c r="AT252" s="99">
        <v>476.41977982899641</v>
      </c>
      <c r="AU252" s="99">
        <v>3.9447479021275687</v>
      </c>
      <c r="AV252" s="99">
        <v>10.015814308874239</v>
      </c>
      <c r="AW252" s="99">
        <v>3.7836793363783294</v>
      </c>
      <c r="AX252" s="99">
        <v>9.7908640275190209</v>
      </c>
      <c r="AY252" s="99">
        <v>33.777359146029511</v>
      </c>
      <c r="AZ252" s="99">
        <v>2.1959213492467509</v>
      </c>
      <c r="BA252" s="99">
        <v>0.92748408647429126</v>
      </c>
      <c r="BB252" s="99">
        <v>5.9867319792751683</v>
      </c>
      <c r="BC252" s="99">
        <v>18.892621658563787</v>
      </c>
      <c r="BD252" s="99">
        <v>18.128200503853861</v>
      </c>
      <c r="BE252" s="99">
        <v>19.085930393915348</v>
      </c>
      <c r="BF252" s="99">
        <v>42.158491391115483</v>
      </c>
      <c r="BG252" s="99">
        <v>10.51018083874143</v>
      </c>
      <c r="BH252" s="99">
        <v>10.515981618667235</v>
      </c>
      <c r="BI252" s="99">
        <v>16.582002822302812</v>
      </c>
      <c r="BJ252" s="99">
        <v>2.2233801780688611</v>
      </c>
      <c r="BK252" s="99">
        <v>43.241625918462553</v>
      </c>
      <c r="BL252" s="99">
        <v>9.4294569661705179</v>
      </c>
      <c r="BM252" s="99">
        <v>7.5704822781139729</v>
      </c>
    </row>
    <row r="253" spans="1:65" x14ac:dyDescent="0.2">
      <c r="A253" s="13">
        <v>4833260700</v>
      </c>
      <c r="B253" s="14" t="s">
        <v>605</v>
      </c>
      <c r="C253" s="14" t="s">
        <v>636</v>
      </c>
      <c r="D253" s="14" t="s">
        <v>637</v>
      </c>
      <c r="E253" s="99">
        <v>11.68</v>
      </c>
      <c r="F253" s="99">
        <v>4.0824999999999996</v>
      </c>
      <c r="G253" s="99">
        <v>3.7149999999999999</v>
      </c>
      <c r="H253" s="99">
        <v>1.01</v>
      </c>
      <c r="I253" s="99">
        <v>1.0900000000000001</v>
      </c>
      <c r="J253" s="99">
        <v>1.6449999999999998</v>
      </c>
      <c r="K253" s="99">
        <v>1.4675</v>
      </c>
      <c r="L253" s="99">
        <v>1.0325</v>
      </c>
      <c r="M253" s="99">
        <v>3.7974999999999999</v>
      </c>
      <c r="N253" s="99">
        <v>2.4550000000000001</v>
      </c>
      <c r="O253" s="99">
        <v>0.49249999999999999</v>
      </c>
      <c r="P253" s="99">
        <v>1.415</v>
      </c>
      <c r="Q253" s="99">
        <v>2.7324999999999999</v>
      </c>
      <c r="R253" s="99">
        <v>3.55</v>
      </c>
      <c r="S253" s="99">
        <v>4.2149999999999999</v>
      </c>
      <c r="T253" s="99">
        <v>2.1524999999999999</v>
      </c>
      <c r="U253" s="99">
        <v>3.44</v>
      </c>
      <c r="V253" s="99">
        <v>1.0425</v>
      </c>
      <c r="W253" s="99">
        <v>1.9925000000000002</v>
      </c>
      <c r="X253" s="99">
        <v>1.6725000000000003</v>
      </c>
      <c r="Y253" s="99">
        <v>14.724999999999998</v>
      </c>
      <c r="Z253" s="99">
        <v>4.1500000000000004</v>
      </c>
      <c r="AA253" s="99">
        <v>2.4325000000000001</v>
      </c>
      <c r="AB253" s="99">
        <v>1.3800000000000001</v>
      </c>
      <c r="AC253" s="99">
        <v>2.8400000000000003</v>
      </c>
      <c r="AD253" s="99">
        <v>1.9025000000000003</v>
      </c>
      <c r="AE253" s="92">
        <v>907.70749999999998</v>
      </c>
      <c r="AF253" s="92">
        <v>330902.91749999998</v>
      </c>
      <c r="AG253" s="100">
        <v>3.3430833332501013</v>
      </c>
      <c r="AH253" s="92">
        <v>1096.3733812099947</v>
      </c>
      <c r="AI253" s="99" t="s">
        <v>869</v>
      </c>
      <c r="AJ253" s="99">
        <v>121.12582961552083</v>
      </c>
      <c r="AK253" s="99">
        <v>41.84265394258599</v>
      </c>
      <c r="AL253" s="99">
        <v>162.96848355810681</v>
      </c>
      <c r="AM253" s="99">
        <v>187.80075000000002</v>
      </c>
      <c r="AN253" s="99">
        <v>56.957499999999996</v>
      </c>
      <c r="AO253" s="101">
        <v>2.5957500000000002</v>
      </c>
      <c r="AP253" s="99">
        <v>103.375</v>
      </c>
      <c r="AQ253" s="99">
        <v>112.5825</v>
      </c>
      <c r="AR253" s="99">
        <v>117.75</v>
      </c>
      <c r="AS253" s="99">
        <v>8.6074999999999999</v>
      </c>
      <c r="AT253" s="99">
        <v>444.59</v>
      </c>
      <c r="AU253" s="99">
        <v>4.665</v>
      </c>
      <c r="AV253" s="99">
        <v>13.99</v>
      </c>
      <c r="AW253" s="99">
        <v>3.9475000000000002</v>
      </c>
      <c r="AX253" s="99">
        <v>23.9575</v>
      </c>
      <c r="AY253" s="99">
        <v>35.625</v>
      </c>
      <c r="AZ253" s="99">
        <v>1.9950000000000001</v>
      </c>
      <c r="BA253" s="99">
        <v>0.95500000000000007</v>
      </c>
      <c r="BB253" s="99">
        <v>17.787500000000001</v>
      </c>
      <c r="BC253" s="99">
        <v>22.912499999999998</v>
      </c>
      <c r="BD253" s="99">
        <v>29.822500000000002</v>
      </c>
      <c r="BE253" s="99">
        <v>27.279999999999998</v>
      </c>
      <c r="BF253" s="99">
        <v>101.73</v>
      </c>
      <c r="BG253" s="99">
        <v>9.9500000000000011</v>
      </c>
      <c r="BH253" s="99">
        <v>10.904999999999999</v>
      </c>
      <c r="BI253" s="99">
        <v>16.625</v>
      </c>
      <c r="BJ253" s="99">
        <v>2.0625</v>
      </c>
      <c r="BK253" s="99">
        <v>53.332499999999996</v>
      </c>
      <c r="BL253" s="99">
        <v>10.130000000000001</v>
      </c>
      <c r="BM253" s="99">
        <v>8.8324999999999996</v>
      </c>
    </row>
    <row r="254" spans="1:65" x14ac:dyDescent="0.2">
      <c r="A254" s="13">
        <v>4834860710</v>
      </c>
      <c r="B254" s="14" t="s">
        <v>605</v>
      </c>
      <c r="C254" s="14" t="s">
        <v>638</v>
      </c>
      <c r="D254" s="14" t="s">
        <v>639</v>
      </c>
      <c r="E254" s="99">
        <v>11.372500000000002</v>
      </c>
      <c r="F254" s="99">
        <v>3.6725000000000003</v>
      </c>
      <c r="G254" s="99">
        <v>3.3925000000000001</v>
      </c>
      <c r="H254" s="99">
        <v>1.05</v>
      </c>
      <c r="I254" s="99">
        <v>0.87749999999999995</v>
      </c>
      <c r="J254" s="99">
        <v>1.9575</v>
      </c>
      <c r="K254" s="99">
        <v>1.37</v>
      </c>
      <c r="L254" s="99">
        <v>0.8899999999999999</v>
      </c>
      <c r="M254" s="99">
        <v>3.5024999999999999</v>
      </c>
      <c r="N254" s="99">
        <v>2.4350000000000001</v>
      </c>
      <c r="O254" s="99">
        <v>0.5</v>
      </c>
      <c r="P254" s="99">
        <v>1.56</v>
      </c>
      <c r="Q254" s="99">
        <v>3.3525</v>
      </c>
      <c r="R254" s="99">
        <v>3.1775000000000002</v>
      </c>
      <c r="S254" s="99">
        <v>3.4075000000000002</v>
      </c>
      <c r="T254" s="99">
        <v>1.8499999999999999</v>
      </c>
      <c r="U254" s="99">
        <v>3.7949999999999999</v>
      </c>
      <c r="V254" s="99">
        <v>0.96750000000000003</v>
      </c>
      <c r="W254" s="99">
        <v>1.5325</v>
      </c>
      <c r="X254" s="99">
        <v>1.5350000000000001</v>
      </c>
      <c r="Y254" s="99">
        <v>14.774999999999999</v>
      </c>
      <c r="Z254" s="99">
        <v>3.96</v>
      </c>
      <c r="AA254" s="99">
        <v>2.1274999999999999</v>
      </c>
      <c r="AB254" s="99">
        <v>0.89</v>
      </c>
      <c r="AC254" s="99">
        <v>2.88</v>
      </c>
      <c r="AD254" s="99">
        <v>1.9075</v>
      </c>
      <c r="AE254" s="92">
        <v>777.7</v>
      </c>
      <c r="AF254" s="92">
        <v>291237.75</v>
      </c>
      <c r="AG254" s="100">
        <v>3.2781249999999735</v>
      </c>
      <c r="AH254" s="92">
        <v>957.27347646427097</v>
      </c>
      <c r="AI254" s="99" t="s">
        <v>869</v>
      </c>
      <c r="AJ254" s="99">
        <v>139.74295671354167</v>
      </c>
      <c r="AK254" s="99">
        <v>54.512544380916324</v>
      </c>
      <c r="AL254" s="99">
        <v>194.255501094458</v>
      </c>
      <c r="AM254" s="99">
        <v>188.92575000000002</v>
      </c>
      <c r="AN254" s="99">
        <v>45.082499999999996</v>
      </c>
      <c r="AO254" s="101">
        <v>2.5274999999999999</v>
      </c>
      <c r="AP254" s="99">
        <v>110.625</v>
      </c>
      <c r="AQ254" s="99">
        <v>102.7225</v>
      </c>
      <c r="AR254" s="99">
        <v>98.917500000000004</v>
      </c>
      <c r="AS254" s="99">
        <v>9.11</v>
      </c>
      <c r="AT254" s="99">
        <v>450.44499999999999</v>
      </c>
      <c r="AU254" s="99">
        <v>4.33</v>
      </c>
      <c r="AV254" s="99">
        <v>10.1</v>
      </c>
      <c r="AW254" s="99">
        <v>3.99</v>
      </c>
      <c r="AX254" s="99">
        <v>16.414999999999999</v>
      </c>
      <c r="AY254" s="99">
        <v>31.52</v>
      </c>
      <c r="AZ254" s="99">
        <v>1.7524999999999999</v>
      </c>
      <c r="BA254" s="99">
        <v>0.91749999999999998</v>
      </c>
      <c r="BB254" s="99">
        <v>10.827500000000001</v>
      </c>
      <c r="BC254" s="99">
        <v>29.5425</v>
      </c>
      <c r="BD254" s="99">
        <v>25.55</v>
      </c>
      <c r="BE254" s="99">
        <v>25.607500000000002</v>
      </c>
      <c r="BF254" s="99">
        <v>86.45</v>
      </c>
      <c r="BG254" s="99">
        <v>16.997499999999999</v>
      </c>
      <c r="BH254" s="99">
        <v>11.0625</v>
      </c>
      <c r="BI254" s="99">
        <v>20</v>
      </c>
      <c r="BJ254" s="99">
        <v>2.2424999999999997</v>
      </c>
      <c r="BK254" s="99">
        <v>54.277500000000003</v>
      </c>
      <c r="BL254" s="99">
        <v>9.6125000000000007</v>
      </c>
      <c r="BM254" s="99">
        <v>7.0650000000000004</v>
      </c>
    </row>
    <row r="255" spans="1:65" x14ac:dyDescent="0.2">
      <c r="A255" s="13">
        <v>4836220720</v>
      </c>
      <c r="B255" s="14" t="s">
        <v>605</v>
      </c>
      <c r="C255" s="14" t="s">
        <v>640</v>
      </c>
      <c r="D255" s="14" t="s">
        <v>641</v>
      </c>
      <c r="E255" s="99">
        <v>11.89</v>
      </c>
      <c r="F255" s="99">
        <v>4.2124999999999995</v>
      </c>
      <c r="G255" s="99">
        <v>4.1099999999999994</v>
      </c>
      <c r="H255" s="99">
        <v>1.1375000000000002</v>
      </c>
      <c r="I255" s="99">
        <v>1.1275000000000002</v>
      </c>
      <c r="J255" s="99">
        <v>1.9375</v>
      </c>
      <c r="K255" s="99">
        <v>2.0125000000000002</v>
      </c>
      <c r="L255" s="99">
        <v>1.17</v>
      </c>
      <c r="M255" s="99">
        <v>3.81</v>
      </c>
      <c r="N255" s="99">
        <v>2.0674999999999999</v>
      </c>
      <c r="O255" s="99">
        <v>0.48749999999999999</v>
      </c>
      <c r="P255" s="99">
        <v>1.4775</v>
      </c>
      <c r="Q255" s="99">
        <v>2.7225000000000001</v>
      </c>
      <c r="R255" s="99">
        <v>3.3450000000000002</v>
      </c>
      <c r="S255" s="99">
        <v>4.4824999999999999</v>
      </c>
      <c r="T255" s="99">
        <v>2.79</v>
      </c>
      <c r="U255" s="99">
        <v>3.7850000000000001</v>
      </c>
      <c r="V255" s="99">
        <v>1.1975</v>
      </c>
      <c r="W255" s="99">
        <v>1.98</v>
      </c>
      <c r="X255" s="99">
        <v>1.8599999999999999</v>
      </c>
      <c r="Y255" s="99">
        <v>15.61</v>
      </c>
      <c r="Z255" s="99">
        <v>4.24</v>
      </c>
      <c r="AA255" s="99">
        <v>2.58</v>
      </c>
      <c r="AB255" s="99">
        <v>1.2749999999999999</v>
      </c>
      <c r="AC255" s="99">
        <v>2.665</v>
      </c>
      <c r="AD255" s="99">
        <v>1.9450000000000001</v>
      </c>
      <c r="AE255" s="92">
        <v>1016.425</v>
      </c>
      <c r="AF255" s="92">
        <v>387875</v>
      </c>
      <c r="AG255" s="100">
        <v>3.1471875000000202</v>
      </c>
      <c r="AH255" s="92">
        <v>1252.8858007758477</v>
      </c>
      <c r="AI255" s="99" t="s">
        <v>869</v>
      </c>
      <c r="AJ255" s="99">
        <v>125.70352459895834</v>
      </c>
      <c r="AK255" s="99">
        <v>41.84265394258599</v>
      </c>
      <c r="AL255" s="99">
        <v>167.54617854154432</v>
      </c>
      <c r="AM255" s="99">
        <v>187.80075000000002</v>
      </c>
      <c r="AN255" s="99">
        <v>53.917500000000004</v>
      </c>
      <c r="AO255" s="101">
        <v>2.6952499999999997</v>
      </c>
      <c r="AP255" s="99">
        <v>122.5</v>
      </c>
      <c r="AQ255" s="99">
        <v>131.5625</v>
      </c>
      <c r="AR255" s="99">
        <v>93.082499999999996</v>
      </c>
      <c r="AS255" s="99">
        <v>8.7275000000000009</v>
      </c>
      <c r="AT255" s="99">
        <v>466.16250000000002</v>
      </c>
      <c r="AU255" s="99">
        <v>4.2024999999999997</v>
      </c>
      <c r="AV255" s="99">
        <v>12.4925</v>
      </c>
      <c r="AW255" s="99">
        <v>3.84</v>
      </c>
      <c r="AX255" s="99">
        <v>21.96</v>
      </c>
      <c r="AY255" s="99">
        <v>35.835000000000001</v>
      </c>
      <c r="AZ255" s="99">
        <v>2.1625000000000001</v>
      </c>
      <c r="BA255" s="99">
        <v>1.1424999999999998</v>
      </c>
      <c r="BB255" s="99">
        <v>12.885</v>
      </c>
      <c r="BC255" s="99">
        <v>34.552499999999995</v>
      </c>
      <c r="BD255" s="99">
        <v>23.927500000000002</v>
      </c>
      <c r="BE255" s="99">
        <v>29.127500000000001</v>
      </c>
      <c r="BF255" s="99">
        <v>90.539999999999992</v>
      </c>
      <c r="BG255" s="99">
        <v>10.745000000000001</v>
      </c>
      <c r="BH255" s="99">
        <v>10.807499999999999</v>
      </c>
      <c r="BI255" s="99">
        <v>11.875</v>
      </c>
      <c r="BJ255" s="99">
        <v>2.3199999999999998</v>
      </c>
      <c r="BK255" s="99">
        <v>44.832499999999996</v>
      </c>
      <c r="BL255" s="99">
        <v>10.47</v>
      </c>
      <c r="BM255" s="99">
        <v>7.0449999999999999</v>
      </c>
    </row>
    <row r="256" spans="1:65" x14ac:dyDescent="0.2">
      <c r="A256" s="13">
        <v>4841700810</v>
      </c>
      <c r="B256" s="14" t="s">
        <v>605</v>
      </c>
      <c r="C256" s="14" t="s">
        <v>642</v>
      </c>
      <c r="D256" s="14" t="s">
        <v>643</v>
      </c>
      <c r="E256" s="99">
        <v>10.7</v>
      </c>
      <c r="F256" s="99">
        <v>3.86</v>
      </c>
      <c r="G256" s="99">
        <v>3.6</v>
      </c>
      <c r="H256" s="99">
        <v>1.0024999999999999</v>
      </c>
      <c r="I256" s="99">
        <v>1.0275000000000001</v>
      </c>
      <c r="J256" s="99">
        <v>1.8175000000000001</v>
      </c>
      <c r="K256" s="99">
        <v>1.6424999999999998</v>
      </c>
      <c r="L256" s="99">
        <v>1.1575</v>
      </c>
      <c r="M256" s="99">
        <v>3.5500000000000003</v>
      </c>
      <c r="N256" s="99">
        <v>2.4250000000000003</v>
      </c>
      <c r="O256" s="99">
        <v>0.48749999999999999</v>
      </c>
      <c r="P256" s="99">
        <v>1.5325</v>
      </c>
      <c r="Q256" s="99">
        <v>3.0775000000000001</v>
      </c>
      <c r="R256" s="99">
        <v>3.2399999999999998</v>
      </c>
      <c r="S256" s="99">
        <v>3.8825000000000003</v>
      </c>
      <c r="T256" s="99">
        <v>2.2075</v>
      </c>
      <c r="U256" s="99">
        <v>3.3449999999999998</v>
      </c>
      <c r="V256" s="99">
        <v>1.1000000000000001</v>
      </c>
      <c r="W256" s="99">
        <v>1.7450000000000001</v>
      </c>
      <c r="X256" s="99">
        <v>1.5225</v>
      </c>
      <c r="Y256" s="99">
        <v>17.064999999999998</v>
      </c>
      <c r="Z256" s="99">
        <v>4.54</v>
      </c>
      <c r="AA256" s="99">
        <v>2.77</v>
      </c>
      <c r="AB256" s="99">
        <v>0.99750000000000005</v>
      </c>
      <c r="AC256" s="99">
        <v>2.8025000000000002</v>
      </c>
      <c r="AD256" s="99">
        <v>1.7974999999999999</v>
      </c>
      <c r="AE256" s="92">
        <v>1362.1975000000002</v>
      </c>
      <c r="AF256" s="92">
        <v>293512.75</v>
      </c>
      <c r="AG256" s="100">
        <v>2.7855000000003374</v>
      </c>
      <c r="AH256" s="92">
        <v>903.97116611418801</v>
      </c>
      <c r="AI256" s="99" t="s">
        <v>869</v>
      </c>
      <c r="AJ256" s="99">
        <v>98.587830051667808</v>
      </c>
      <c r="AK256" s="99">
        <v>37.028869487080769</v>
      </c>
      <c r="AL256" s="99">
        <v>135.61669953874858</v>
      </c>
      <c r="AM256" s="99">
        <v>187.80075000000002</v>
      </c>
      <c r="AN256" s="99">
        <v>59.599999999999994</v>
      </c>
      <c r="AO256" s="101">
        <v>2.415</v>
      </c>
      <c r="AP256" s="99">
        <v>106.09750000000001</v>
      </c>
      <c r="AQ256" s="99">
        <v>106.5675</v>
      </c>
      <c r="AR256" s="99">
        <v>96.264999999999986</v>
      </c>
      <c r="AS256" s="99">
        <v>9.1074999999999999</v>
      </c>
      <c r="AT256" s="99">
        <v>453.52499999999998</v>
      </c>
      <c r="AU256" s="99">
        <v>4.6400000000000006</v>
      </c>
      <c r="AV256" s="99">
        <v>10.515000000000001</v>
      </c>
      <c r="AW256" s="99">
        <v>4.1900000000000004</v>
      </c>
      <c r="AX256" s="99">
        <v>25.317499999999999</v>
      </c>
      <c r="AY256" s="99">
        <v>50.972499999999997</v>
      </c>
      <c r="AZ256" s="99">
        <v>2.4274999999999998</v>
      </c>
      <c r="BA256" s="99">
        <v>1.01</v>
      </c>
      <c r="BB256" s="99">
        <v>13.895</v>
      </c>
      <c r="BC256" s="99">
        <v>31.407499999999999</v>
      </c>
      <c r="BD256" s="99">
        <v>23.107499999999998</v>
      </c>
      <c r="BE256" s="99">
        <v>35.492499999999993</v>
      </c>
      <c r="BF256" s="99">
        <v>70.320000000000007</v>
      </c>
      <c r="BG256" s="99">
        <v>17.397083333333335</v>
      </c>
      <c r="BH256" s="99">
        <v>10.185</v>
      </c>
      <c r="BI256" s="99">
        <v>18.327500000000001</v>
      </c>
      <c r="BJ256" s="99">
        <v>2.6725000000000003</v>
      </c>
      <c r="BK256" s="99">
        <v>56.207499999999996</v>
      </c>
      <c r="BL256" s="99">
        <v>9.3049999999999997</v>
      </c>
      <c r="BM256" s="99">
        <v>7.8875000000000002</v>
      </c>
    </row>
    <row r="257" spans="1:65" x14ac:dyDescent="0.2">
      <c r="A257" s="13">
        <v>4841700850</v>
      </c>
      <c r="B257" s="14" t="s">
        <v>605</v>
      </c>
      <c r="C257" s="14" t="s">
        <v>642</v>
      </c>
      <c r="D257" s="14" t="s">
        <v>862</v>
      </c>
      <c r="E257" s="99">
        <v>10.052119432471271</v>
      </c>
      <c r="F257" s="99">
        <v>4.0095210444000475</v>
      </c>
      <c r="G257" s="99">
        <v>3.7865848134438824</v>
      </c>
      <c r="H257" s="99">
        <v>2.049041792288143</v>
      </c>
      <c r="I257" s="99">
        <v>1.1414745573708323</v>
      </c>
      <c r="J257" s="99">
        <v>2.5138544038485104</v>
      </c>
      <c r="K257" s="99">
        <v>2.5644970139319598</v>
      </c>
      <c r="L257" s="99">
        <v>1.3320863867050616</v>
      </c>
      <c r="M257" s="99">
        <v>3.0545044496026037</v>
      </c>
      <c r="N257" s="99">
        <v>1.9051022996481015</v>
      </c>
      <c r="O257" s="99">
        <v>0.87369924951124911</v>
      </c>
      <c r="P257" s="99">
        <v>1.1229647357899282</v>
      </c>
      <c r="Q257" s="99">
        <v>2.3594245644780827</v>
      </c>
      <c r="R257" s="99">
        <v>3.757099171772273</v>
      </c>
      <c r="S257" s="99">
        <v>4.5794508343901352</v>
      </c>
      <c r="T257" s="99">
        <v>2.4981245170304955</v>
      </c>
      <c r="U257" s="99">
        <v>2.8242117831548903</v>
      </c>
      <c r="V257" s="99">
        <v>1.0967607903807084</v>
      </c>
      <c r="W257" s="99">
        <v>1.6356997887229467</v>
      </c>
      <c r="X257" s="99">
        <v>1.8524640247677107</v>
      </c>
      <c r="Y257" s="99">
        <v>12.508603025711775</v>
      </c>
      <c r="Z257" s="99">
        <v>4.4928836050902072</v>
      </c>
      <c r="AA257" s="99">
        <v>3.3142213315741014</v>
      </c>
      <c r="AB257" s="99">
        <v>1.4422170699162027</v>
      </c>
      <c r="AC257" s="99">
        <v>3.0132833531563881</v>
      </c>
      <c r="AD257" s="99">
        <v>1.7356063176914867</v>
      </c>
      <c r="AE257" s="92">
        <v>987.27201255223667</v>
      </c>
      <c r="AF257" s="92">
        <v>327675.00391349243</v>
      </c>
      <c r="AG257" s="100">
        <v>3.2032863629241581</v>
      </c>
      <c r="AH257" s="92">
        <v>1065.383810795975</v>
      </c>
      <c r="AI257" s="99">
        <v>157.90651806090054</v>
      </c>
      <c r="AJ257" s="99" t="s">
        <v>869</v>
      </c>
      <c r="AK257" s="99" t="s">
        <v>869</v>
      </c>
      <c r="AL257" s="99">
        <v>157.90651806090054</v>
      </c>
      <c r="AM257" s="99">
        <v>188.73398520396108</v>
      </c>
      <c r="AN257" s="99">
        <v>49.874229176570914</v>
      </c>
      <c r="AO257" s="101">
        <v>2.5807927463816731</v>
      </c>
      <c r="AP257" s="99">
        <v>108.47611368271863</v>
      </c>
      <c r="AQ257" s="99">
        <v>102.11709320571109</v>
      </c>
      <c r="AR257" s="99">
        <v>96.826185405240608</v>
      </c>
      <c r="AS257" s="99">
        <v>8.897898155743043</v>
      </c>
      <c r="AT257" s="99">
        <v>477.42091788814633</v>
      </c>
      <c r="AU257" s="99">
        <v>4.337872489710989</v>
      </c>
      <c r="AV257" s="99">
        <v>12.211594132297879</v>
      </c>
      <c r="AW257" s="99">
        <v>3.484285396078282</v>
      </c>
      <c r="AX257" s="99">
        <v>15.097110123621803</v>
      </c>
      <c r="AY257" s="99">
        <v>34.595459953432638</v>
      </c>
      <c r="AZ257" s="99">
        <v>2.7254006275497709</v>
      </c>
      <c r="BA257" s="99">
        <v>1.5176392439410409</v>
      </c>
      <c r="BB257" s="99">
        <v>13.375888880659344</v>
      </c>
      <c r="BC257" s="99">
        <v>38.240658369435934</v>
      </c>
      <c r="BD257" s="99">
        <v>25.73400374575958</v>
      </c>
      <c r="BE257" s="99">
        <v>20.572753673519543</v>
      </c>
      <c r="BF257" s="99">
        <v>64.205252967232582</v>
      </c>
      <c r="BG257" s="99">
        <v>15.20083097146823</v>
      </c>
      <c r="BH257" s="99">
        <v>6.8896687684497406</v>
      </c>
      <c r="BI257" s="99">
        <v>16.762343419577164</v>
      </c>
      <c r="BJ257" s="99">
        <v>1.7779657193725629</v>
      </c>
      <c r="BK257" s="99">
        <v>51.613010894160738</v>
      </c>
      <c r="BL257" s="99">
        <v>9.8277122242398001</v>
      </c>
      <c r="BM257" s="99">
        <v>7.2781182457258344</v>
      </c>
    </row>
    <row r="258" spans="1:65" x14ac:dyDescent="0.2">
      <c r="A258" s="13">
        <v>4843300860</v>
      </c>
      <c r="B258" s="14" t="s">
        <v>605</v>
      </c>
      <c r="C258" s="14" t="s">
        <v>863</v>
      </c>
      <c r="D258" s="14" t="s">
        <v>864</v>
      </c>
      <c r="E258" s="99">
        <v>13.036241072181783</v>
      </c>
      <c r="F258" s="99">
        <v>4.604394747162182</v>
      </c>
      <c r="G258" s="99">
        <v>3.5668806977671546</v>
      </c>
      <c r="H258" s="99">
        <v>1.2770097210603688</v>
      </c>
      <c r="I258" s="99">
        <v>0.97186560951954815</v>
      </c>
      <c r="J258" s="99">
        <v>1.9203037747950216</v>
      </c>
      <c r="K258" s="99">
        <v>1.0942265424245821</v>
      </c>
      <c r="L258" s="99">
        <v>0.92997085752032949</v>
      </c>
      <c r="M258" s="99">
        <v>4.0544479223905512</v>
      </c>
      <c r="N258" s="99">
        <v>2.6743080969244466</v>
      </c>
      <c r="O258" s="99">
        <v>0.52570342474304876</v>
      </c>
      <c r="P258" s="99">
        <v>1.3801792275970404</v>
      </c>
      <c r="Q258" s="99">
        <v>3.4938497211655064</v>
      </c>
      <c r="R258" s="99">
        <v>3.6567444156633226</v>
      </c>
      <c r="S258" s="99">
        <v>3.6755396624092551</v>
      </c>
      <c r="T258" s="99">
        <v>2.0936078807105512</v>
      </c>
      <c r="U258" s="99">
        <v>3.8251814155032777</v>
      </c>
      <c r="V258" s="99">
        <v>1.1705834940536755</v>
      </c>
      <c r="W258" s="99">
        <v>1.9413619090565741</v>
      </c>
      <c r="X258" s="99">
        <v>1.6493517501696391</v>
      </c>
      <c r="Y258" s="99">
        <v>16.814054310240525</v>
      </c>
      <c r="Z258" s="99">
        <v>4.1194843494063758</v>
      </c>
      <c r="AA258" s="99">
        <v>2.5713746148329713</v>
      </c>
      <c r="AB258" s="99">
        <v>1.1270983394092771</v>
      </c>
      <c r="AC258" s="99">
        <v>2.8367690887204469</v>
      </c>
      <c r="AD258" s="99">
        <v>1.8272447525741049</v>
      </c>
      <c r="AE258" s="92">
        <v>1192.9159739131512</v>
      </c>
      <c r="AF258" s="92">
        <v>337127.9858942022</v>
      </c>
      <c r="AG258" s="100">
        <v>3.1290090209652113</v>
      </c>
      <c r="AH258" s="92">
        <v>1085.6613200766317</v>
      </c>
      <c r="AI258" s="99" t="s">
        <v>869</v>
      </c>
      <c r="AJ258" s="99">
        <v>110.50075970480245</v>
      </c>
      <c r="AK258" s="99">
        <v>63.149937780803199</v>
      </c>
      <c r="AL258" s="99">
        <v>173.65069748560563</v>
      </c>
      <c r="AM258" s="99">
        <v>185.65506150680073</v>
      </c>
      <c r="AN258" s="99">
        <v>42.110794371121678</v>
      </c>
      <c r="AO258" s="101">
        <v>2.4349569993006424</v>
      </c>
      <c r="AP258" s="99">
        <v>80.432324047310473</v>
      </c>
      <c r="AQ258" s="99">
        <v>88.71510301835616</v>
      </c>
      <c r="AR258" s="99">
        <v>100.30921514010558</v>
      </c>
      <c r="AS258" s="99">
        <v>9.6329063387573992</v>
      </c>
      <c r="AT258" s="99">
        <v>476.52695304083147</v>
      </c>
      <c r="AU258" s="99">
        <v>4.0145033098912757</v>
      </c>
      <c r="AV258" s="99">
        <v>13.254340214820264</v>
      </c>
      <c r="AW258" s="99">
        <v>3.7359932898973045</v>
      </c>
      <c r="AX258" s="99">
        <v>21.848537834047626</v>
      </c>
      <c r="AY258" s="99">
        <v>42.127928589198433</v>
      </c>
      <c r="AZ258" s="99">
        <v>1.7495470041493757</v>
      </c>
      <c r="BA258" s="99">
        <v>0.92088087442165545</v>
      </c>
      <c r="BB258" s="99">
        <v>9.3292321499233672</v>
      </c>
      <c r="BC258" s="99">
        <v>30.630009056076702</v>
      </c>
      <c r="BD258" s="99">
        <v>33.399496507474943</v>
      </c>
      <c r="BE258" s="99">
        <v>30.789905988588224</v>
      </c>
      <c r="BF258" s="99">
        <v>78.620873842452013</v>
      </c>
      <c r="BG258" s="99">
        <v>5.0752329330687678</v>
      </c>
      <c r="BH258" s="99">
        <v>9.5880769385102287</v>
      </c>
      <c r="BI258" s="99">
        <v>17.205854240909538</v>
      </c>
      <c r="BJ258" s="99">
        <v>2.578178515015062</v>
      </c>
      <c r="BK258" s="99">
        <v>62.503870668523007</v>
      </c>
      <c r="BL258" s="99">
        <v>10.209655119428495</v>
      </c>
      <c r="BM258" s="99">
        <v>8.9901054316755005</v>
      </c>
    </row>
    <row r="259" spans="1:65" x14ac:dyDescent="0.2">
      <c r="A259" s="13">
        <v>4845500900</v>
      </c>
      <c r="B259" s="14" t="s">
        <v>605</v>
      </c>
      <c r="C259" s="14" t="s">
        <v>644</v>
      </c>
      <c r="D259" s="14" t="s">
        <v>645</v>
      </c>
      <c r="E259" s="99">
        <v>12.07</v>
      </c>
      <c r="F259" s="99">
        <v>4.2125000000000004</v>
      </c>
      <c r="G259" s="99">
        <v>3.7275</v>
      </c>
      <c r="H259" s="99">
        <v>1.0900000000000001</v>
      </c>
      <c r="I259" s="99">
        <v>1.1975</v>
      </c>
      <c r="J259" s="99">
        <v>2.2124999999999999</v>
      </c>
      <c r="K259" s="99">
        <v>1.3775000000000002</v>
      </c>
      <c r="L259" s="99">
        <v>0.94</v>
      </c>
      <c r="M259" s="99">
        <v>4.2225000000000001</v>
      </c>
      <c r="N259" s="99">
        <v>3.1424999999999996</v>
      </c>
      <c r="O259" s="99">
        <v>0.55000000000000004</v>
      </c>
      <c r="P259" s="99">
        <v>1.585</v>
      </c>
      <c r="Q259" s="99">
        <v>3.2974999999999999</v>
      </c>
      <c r="R259" s="99">
        <v>3.4874999999999998</v>
      </c>
      <c r="S259" s="99">
        <v>3.8850000000000002</v>
      </c>
      <c r="T259" s="99">
        <v>2.1149999999999998</v>
      </c>
      <c r="U259" s="99">
        <v>4.0350000000000001</v>
      </c>
      <c r="V259" s="99">
        <v>1.2675000000000001</v>
      </c>
      <c r="W259" s="99">
        <v>1.75</v>
      </c>
      <c r="X259" s="99">
        <v>1.7425000000000002</v>
      </c>
      <c r="Y259" s="99">
        <v>15.275</v>
      </c>
      <c r="Z259" s="99">
        <v>4.6475</v>
      </c>
      <c r="AA259" s="99">
        <v>2.8624999999999998</v>
      </c>
      <c r="AB259" s="99">
        <v>1.1524999999999999</v>
      </c>
      <c r="AC259" s="99">
        <v>2.6750000000000003</v>
      </c>
      <c r="AD259" s="99">
        <v>1.9449999999999998</v>
      </c>
      <c r="AE259" s="92">
        <v>1014.145</v>
      </c>
      <c r="AF259" s="92">
        <v>257540.5</v>
      </c>
      <c r="AG259" s="100">
        <v>3.1468749999999708</v>
      </c>
      <c r="AH259" s="92">
        <v>832.83848300685077</v>
      </c>
      <c r="AI259" s="99" t="s">
        <v>869</v>
      </c>
      <c r="AJ259" s="99">
        <v>94.857305462574544</v>
      </c>
      <c r="AK259" s="99">
        <v>46.923319441579125</v>
      </c>
      <c r="AL259" s="99">
        <v>141.78062490415368</v>
      </c>
      <c r="AM259" s="99">
        <v>188.17575000000002</v>
      </c>
      <c r="AN259" s="99">
        <v>47.164999999999999</v>
      </c>
      <c r="AO259" s="101">
        <v>2.4587500000000002</v>
      </c>
      <c r="AP259" s="99">
        <v>82.25</v>
      </c>
      <c r="AQ259" s="99">
        <v>103</v>
      </c>
      <c r="AR259" s="99">
        <v>85.617500000000007</v>
      </c>
      <c r="AS259" s="99">
        <v>9.2125000000000004</v>
      </c>
      <c r="AT259" s="99">
        <v>498.44000000000005</v>
      </c>
      <c r="AU259" s="99">
        <v>4.8899999999999997</v>
      </c>
      <c r="AV259" s="99">
        <v>10.365</v>
      </c>
      <c r="AW259" s="99">
        <v>3.895</v>
      </c>
      <c r="AX259" s="99">
        <v>17.2925</v>
      </c>
      <c r="AY259" s="99">
        <v>37.1875</v>
      </c>
      <c r="AZ259" s="99">
        <v>2.44</v>
      </c>
      <c r="BA259" s="99">
        <v>1.0325</v>
      </c>
      <c r="BB259" s="99">
        <v>11.577500000000001</v>
      </c>
      <c r="BC259" s="99">
        <v>22.9025</v>
      </c>
      <c r="BD259" s="99">
        <v>24.594999999999999</v>
      </c>
      <c r="BE259" s="99">
        <v>29.895000000000003</v>
      </c>
      <c r="BF259" s="99">
        <v>81.555000000000007</v>
      </c>
      <c r="BG259" s="99">
        <v>28.732499999999998</v>
      </c>
      <c r="BH259" s="99">
        <v>7.8025000000000002</v>
      </c>
      <c r="BI259" s="99">
        <v>11.5</v>
      </c>
      <c r="BJ259" s="99">
        <v>2.165</v>
      </c>
      <c r="BK259" s="99">
        <v>73.375</v>
      </c>
      <c r="BL259" s="99">
        <v>9.5800000000000018</v>
      </c>
      <c r="BM259" s="99">
        <v>7.83</v>
      </c>
    </row>
    <row r="260" spans="1:65" x14ac:dyDescent="0.2">
      <c r="A260" s="13">
        <v>4846340940</v>
      </c>
      <c r="B260" s="14" t="s">
        <v>605</v>
      </c>
      <c r="C260" s="14" t="s">
        <v>646</v>
      </c>
      <c r="D260" s="14" t="s">
        <v>647</v>
      </c>
      <c r="E260" s="99">
        <v>11.95</v>
      </c>
      <c r="F260" s="99">
        <v>4.585</v>
      </c>
      <c r="G260" s="99">
        <v>3.6549999999999998</v>
      </c>
      <c r="H260" s="99">
        <v>1.0325</v>
      </c>
      <c r="I260" s="99">
        <v>0.94</v>
      </c>
      <c r="J260" s="99">
        <v>1.95</v>
      </c>
      <c r="K260" s="99">
        <v>1.4175</v>
      </c>
      <c r="L260" s="99">
        <v>1.0075000000000001</v>
      </c>
      <c r="M260" s="99">
        <v>3.8324999999999996</v>
      </c>
      <c r="N260" s="99">
        <v>3.1850000000000001</v>
      </c>
      <c r="O260" s="99">
        <v>0.50750000000000006</v>
      </c>
      <c r="P260" s="99">
        <v>1.4475000000000002</v>
      </c>
      <c r="Q260" s="99">
        <v>3.2100000000000004</v>
      </c>
      <c r="R260" s="99">
        <v>3.2574999999999998</v>
      </c>
      <c r="S260" s="99">
        <v>3.7300000000000004</v>
      </c>
      <c r="T260" s="99">
        <v>2.2174999999999998</v>
      </c>
      <c r="U260" s="99">
        <v>3.4624999999999999</v>
      </c>
      <c r="V260" s="99">
        <v>1.115</v>
      </c>
      <c r="W260" s="99">
        <v>1.6</v>
      </c>
      <c r="X260" s="99">
        <v>1.5649999999999999</v>
      </c>
      <c r="Y260" s="99">
        <v>14.6525</v>
      </c>
      <c r="Z260" s="99">
        <v>4.6624999999999996</v>
      </c>
      <c r="AA260" s="99">
        <v>2.5475000000000003</v>
      </c>
      <c r="AB260" s="99">
        <v>1.0899999999999999</v>
      </c>
      <c r="AC260" s="99">
        <v>3.1175000000000002</v>
      </c>
      <c r="AD260" s="99">
        <v>1.8900000000000001</v>
      </c>
      <c r="AE260" s="92">
        <v>1265.6400000000001</v>
      </c>
      <c r="AF260" s="92">
        <v>319333.75</v>
      </c>
      <c r="AG260" s="100">
        <v>3.3119791666666529</v>
      </c>
      <c r="AH260" s="92">
        <v>1054.013786090354</v>
      </c>
      <c r="AI260" s="99" t="s">
        <v>869</v>
      </c>
      <c r="AJ260" s="99">
        <v>129.06017346093751</v>
      </c>
      <c r="AK260" s="99">
        <v>53.841236609294143</v>
      </c>
      <c r="AL260" s="99">
        <v>182.90141007023163</v>
      </c>
      <c r="AM260" s="99">
        <v>188.92575000000002</v>
      </c>
      <c r="AN260" s="99">
        <v>59.375</v>
      </c>
      <c r="AO260" s="101">
        <v>2.4892500000000002</v>
      </c>
      <c r="AP260" s="99">
        <v>122.0025</v>
      </c>
      <c r="AQ260" s="99">
        <v>117.045</v>
      </c>
      <c r="AR260" s="99">
        <v>92.082499999999996</v>
      </c>
      <c r="AS260" s="99">
        <v>11.8325</v>
      </c>
      <c r="AT260" s="99">
        <v>534.73</v>
      </c>
      <c r="AU260" s="99">
        <v>4.2225000000000001</v>
      </c>
      <c r="AV260" s="99">
        <v>9.8725000000000005</v>
      </c>
      <c r="AW260" s="99">
        <v>3.8574999999999999</v>
      </c>
      <c r="AX260" s="99">
        <v>20.100000000000001</v>
      </c>
      <c r="AY260" s="99">
        <v>42.5</v>
      </c>
      <c r="AZ260" s="99">
        <v>2.0249999999999999</v>
      </c>
      <c r="BA260" s="99">
        <v>1.085</v>
      </c>
      <c r="BB260" s="99">
        <v>12.504999999999999</v>
      </c>
      <c r="BC260" s="99">
        <v>31.674999999999997</v>
      </c>
      <c r="BD260" s="99">
        <v>28.432499999999997</v>
      </c>
      <c r="BE260" s="99">
        <v>30.892500000000002</v>
      </c>
      <c r="BF260" s="99">
        <v>88.102499999999992</v>
      </c>
      <c r="BG260" s="99">
        <v>17.087708333333332</v>
      </c>
      <c r="BH260" s="99">
        <v>9.6475000000000009</v>
      </c>
      <c r="BI260" s="99">
        <v>11.58</v>
      </c>
      <c r="BJ260" s="99">
        <v>2.7650000000000001</v>
      </c>
      <c r="BK260" s="99">
        <v>48.625</v>
      </c>
      <c r="BL260" s="99">
        <v>10.2775</v>
      </c>
      <c r="BM260" s="99">
        <v>7.45</v>
      </c>
    </row>
    <row r="261" spans="1:65" x14ac:dyDescent="0.2">
      <c r="A261" s="13">
        <v>4847380970</v>
      </c>
      <c r="B261" s="14" t="s">
        <v>605</v>
      </c>
      <c r="C261" s="14" t="s">
        <v>648</v>
      </c>
      <c r="D261" s="14" t="s">
        <v>649</v>
      </c>
      <c r="E261" s="99">
        <v>11.292499999999999</v>
      </c>
      <c r="F261" s="99">
        <v>3.2575000000000003</v>
      </c>
      <c r="G261" s="99">
        <v>3.355</v>
      </c>
      <c r="H261" s="99">
        <v>0.96499999999999997</v>
      </c>
      <c r="I261" s="99">
        <v>0.92</v>
      </c>
      <c r="J261" s="99">
        <v>1.6675</v>
      </c>
      <c r="K261" s="99">
        <v>1.2225000000000001</v>
      </c>
      <c r="L261" s="99">
        <v>0.84000000000000008</v>
      </c>
      <c r="M261" s="99">
        <v>3.4950000000000001</v>
      </c>
      <c r="N261" s="99">
        <v>2.2625000000000002</v>
      </c>
      <c r="O261" s="99">
        <v>0.35500000000000004</v>
      </c>
      <c r="P261" s="99">
        <v>1.2974999999999999</v>
      </c>
      <c r="Q261" s="99">
        <v>3.0649999999999999</v>
      </c>
      <c r="R261" s="99">
        <v>3.0700000000000003</v>
      </c>
      <c r="S261" s="99">
        <v>3.6574999999999998</v>
      </c>
      <c r="T261" s="99">
        <v>1.885</v>
      </c>
      <c r="U261" s="99">
        <v>3.2374999999999998</v>
      </c>
      <c r="V261" s="99">
        <v>1.02</v>
      </c>
      <c r="W261" s="99">
        <v>1.7225000000000001</v>
      </c>
      <c r="X261" s="99">
        <v>1.5350000000000001</v>
      </c>
      <c r="Y261" s="99">
        <v>14.387499999999999</v>
      </c>
      <c r="Z261" s="99">
        <v>4.0625</v>
      </c>
      <c r="AA261" s="99">
        <v>2.3250000000000002</v>
      </c>
      <c r="AB261" s="99">
        <v>0.87</v>
      </c>
      <c r="AC261" s="99">
        <v>2.3374999999999999</v>
      </c>
      <c r="AD261" s="99">
        <v>1.7050000000000001</v>
      </c>
      <c r="AE261" s="92">
        <v>962.005</v>
      </c>
      <c r="AF261" s="92">
        <v>299106.5</v>
      </c>
      <c r="AG261" s="100">
        <v>3.1250000000001661</v>
      </c>
      <c r="AH261" s="92">
        <v>962.83557049335559</v>
      </c>
      <c r="AI261" s="99" t="s">
        <v>869</v>
      </c>
      <c r="AJ261" s="99">
        <v>122.99161116666666</v>
      </c>
      <c r="AK261" s="99">
        <v>66.217225610336243</v>
      </c>
      <c r="AL261" s="99">
        <v>189.20883677700289</v>
      </c>
      <c r="AM261" s="99">
        <v>188.17575000000002</v>
      </c>
      <c r="AN261" s="99">
        <v>52.71</v>
      </c>
      <c r="AO261" s="101">
        <v>2.4212500000000001</v>
      </c>
      <c r="AP261" s="99">
        <v>91.85</v>
      </c>
      <c r="AQ261" s="99">
        <v>101.71250000000001</v>
      </c>
      <c r="AR261" s="99">
        <v>100.46250000000001</v>
      </c>
      <c r="AS261" s="99">
        <v>8.5325000000000006</v>
      </c>
      <c r="AT261" s="99">
        <v>479.77499999999998</v>
      </c>
      <c r="AU261" s="99">
        <v>4.54</v>
      </c>
      <c r="AV261" s="99">
        <v>10.615</v>
      </c>
      <c r="AW261" s="99">
        <v>3.9875000000000003</v>
      </c>
      <c r="AX261" s="99">
        <v>16.95</v>
      </c>
      <c r="AY261" s="99">
        <v>37.799999999999997</v>
      </c>
      <c r="AZ261" s="99">
        <v>1.78</v>
      </c>
      <c r="BA261" s="99">
        <v>0.89250000000000007</v>
      </c>
      <c r="BB261" s="99">
        <v>12.422499999999999</v>
      </c>
      <c r="BC261" s="99">
        <v>43.284999999999997</v>
      </c>
      <c r="BD261" s="99">
        <v>32.32</v>
      </c>
      <c r="BE261" s="99">
        <v>46.17</v>
      </c>
      <c r="BF261" s="99">
        <v>87.4375</v>
      </c>
      <c r="BG261" s="99">
        <v>6.7706250000000008</v>
      </c>
      <c r="BH261" s="99">
        <v>7.8599999999999994</v>
      </c>
      <c r="BI261" s="99">
        <v>17.625</v>
      </c>
      <c r="BJ261" s="99">
        <v>2.21</v>
      </c>
      <c r="BK261" s="99">
        <v>48.21</v>
      </c>
      <c r="BL261" s="99">
        <v>9.942499999999999</v>
      </c>
      <c r="BM261" s="99">
        <v>6.8450000000000006</v>
      </c>
    </row>
    <row r="262" spans="1:65" x14ac:dyDescent="0.2">
      <c r="A262" s="13">
        <v>4848660990</v>
      </c>
      <c r="B262" s="14" t="s">
        <v>605</v>
      </c>
      <c r="C262" s="14" t="s">
        <v>650</v>
      </c>
      <c r="D262" s="14" t="s">
        <v>651</v>
      </c>
      <c r="E262" s="99">
        <v>11.407499999999999</v>
      </c>
      <c r="F262" s="99">
        <v>4.7424999999999997</v>
      </c>
      <c r="G262" s="99">
        <v>3.9400000000000004</v>
      </c>
      <c r="H262" s="99">
        <v>1.0574999999999999</v>
      </c>
      <c r="I262" s="99">
        <v>1.0024999999999999</v>
      </c>
      <c r="J262" s="99">
        <v>1.7400000000000002</v>
      </c>
      <c r="K262" s="99">
        <v>1.6025</v>
      </c>
      <c r="L262" s="99">
        <v>1.4274999999999998</v>
      </c>
      <c r="M262" s="99">
        <v>3.4425000000000003</v>
      </c>
      <c r="N262" s="99">
        <v>3.0274999999999999</v>
      </c>
      <c r="O262" s="99">
        <v>0.54500000000000004</v>
      </c>
      <c r="P262" s="99">
        <v>1.5249999999999999</v>
      </c>
      <c r="Q262" s="99">
        <v>3.2250000000000001</v>
      </c>
      <c r="R262" s="99">
        <v>3.5525000000000002</v>
      </c>
      <c r="S262" s="99">
        <v>4.4224999999999994</v>
      </c>
      <c r="T262" s="99">
        <v>2.2549999999999999</v>
      </c>
      <c r="U262" s="99">
        <v>3.5225</v>
      </c>
      <c r="V262" s="99">
        <v>1.1475</v>
      </c>
      <c r="W262" s="99">
        <v>1.7574999999999998</v>
      </c>
      <c r="X262" s="99">
        <v>1.69</v>
      </c>
      <c r="Y262" s="99">
        <v>15.545</v>
      </c>
      <c r="Z262" s="99">
        <v>4.3875000000000002</v>
      </c>
      <c r="AA262" s="99">
        <v>2.6100000000000003</v>
      </c>
      <c r="AB262" s="99">
        <v>1.2</v>
      </c>
      <c r="AC262" s="99">
        <v>2.8675000000000002</v>
      </c>
      <c r="AD262" s="99">
        <v>1.8275000000000001</v>
      </c>
      <c r="AE262" s="92">
        <v>824.27</v>
      </c>
      <c r="AF262" s="92">
        <v>366904.25</v>
      </c>
      <c r="AG262" s="100">
        <v>3.2402500000000667</v>
      </c>
      <c r="AH262" s="92">
        <v>1195.8928323615687</v>
      </c>
      <c r="AI262" s="99" t="s">
        <v>869</v>
      </c>
      <c r="AJ262" s="99">
        <v>119.29228052433251</v>
      </c>
      <c r="AK262" s="99">
        <v>75.648683161149904</v>
      </c>
      <c r="AL262" s="99">
        <v>194.94096368548242</v>
      </c>
      <c r="AM262" s="99">
        <v>188.92575000000002</v>
      </c>
      <c r="AN262" s="99">
        <v>54.625</v>
      </c>
      <c r="AO262" s="101">
        <v>2.503012612657554</v>
      </c>
      <c r="AP262" s="99">
        <v>98.292500000000004</v>
      </c>
      <c r="AQ262" s="99">
        <v>121.62500000000001</v>
      </c>
      <c r="AR262" s="99">
        <v>97.332499999999996</v>
      </c>
      <c r="AS262" s="99">
        <v>9.2524999999999995</v>
      </c>
      <c r="AT262" s="99">
        <v>490.935</v>
      </c>
      <c r="AU262" s="99">
        <v>4.7650000000000006</v>
      </c>
      <c r="AV262" s="99">
        <v>10.5875</v>
      </c>
      <c r="AW262" s="99">
        <v>4.0999999999999996</v>
      </c>
      <c r="AX262" s="99">
        <v>20.236942116465464</v>
      </c>
      <c r="AY262" s="99">
        <v>32.077500000000001</v>
      </c>
      <c r="AZ262" s="99">
        <v>2.4799999999999995</v>
      </c>
      <c r="BA262" s="99">
        <v>1.0449999999999999</v>
      </c>
      <c r="BB262" s="99">
        <v>10.672499999999999</v>
      </c>
      <c r="BC262" s="99">
        <v>17.055</v>
      </c>
      <c r="BD262" s="99">
        <v>17.147515547573921</v>
      </c>
      <c r="BE262" s="99">
        <v>27.64</v>
      </c>
      <c r="BF262" s="99">
        <v>76.997500000000002</v>
      </c>
      <c r="BG262" s="99">
        <v>7.4539583333333335</v>
      </c>
      <c r="BH262" s="99">
        <v>10.5025</v>
      </c>
      <c r="BI262" s="99">
        <v>14</v>
      </c>
      <c r="BJ262" s="99">
        <v>3.0175000000000001</v>
      </c>
      <c r="BK262" s="99">
        <v>48.917500000000004</v>
      </c>
      <c r="BL262" s="99">
        <v>10.46</v>
      </c>
      <c r="BM262" s="99">
        <v>8.8349999999999991</v>
      </c>
    </row>
    <row r="263" spans="1:65" x14ac:dyDescent="0.2">
      <c r="A263" s="13">
        <v>4916260300</v>
      </c>
      <c r="B263" s="14" t="s">
        <v>652</v>
      </c>
      <c r="C263" s="14" t="s">
        <v>653</v>
      </c>
      <c r="D263" s="14" t="s">
        <v>654</v>
      </c>
      <c r="E263" s="99">
        <v>12.375</v>
      </c>
      <c r="F263" s="99">
        <v>4.3825000000000003</v>
      </c>
      <c r="G263" s="99">
        <v>4.2399999999999993</v>
      </c>
      <c r="H263" s="99">
        <v>1.3675000000000002</v>
      </c>
      <c r="I263" s="99">
        <v>1.0274999999999999</v>
      </c>
      <c r="J263" s="99">
        <v>1.8724999999999998</v>
      </c>
      <c r="K263" s="99">
        <v>1.4375</v>
      </c>
      <c r="L263" s="99">
        <v>0.97750000000000004</v>
      </c>
      <c r="M263" s="99">
        <v>4.07</v>
      </c>
      <c r="N263" s="99">
        <v>2.6475</v>
      </c>
      <c r="O263" s="99">
        <v>0.64500000000000002</v>
      </c>
      <c r="P263" s="99">
        <v>1.625</v>
      </c>
      <c r="Q263" s="99">
        <v>3.18</v>
      </c>
      <c r="R263" s="99">
        <v>3.8275000000000001</v>
      </c>
      <c r="S263" s="99">
        <v>4.7149999999999999</v>
      </c>
      <c r="T263" s="99">
        <v>2.2324999999999999</v>
      </c>
      <c r="U263" s="99">
        <v>4.5374999999999996</v>
      </c>
      <c r="V263" s="99">
        <v>1.1649999999999998</v>
      </c>
      <c r="W263" s="99">
        <v>2.02</v>
      </c>
      <c r="X263" s="99">
        <v>1.7774999999999999</v>
      </c>
      <c r="Y263" s="99">
        <v>17.455000000000002</v>
      </c>
      <c r="Z263" s="99">
        <v>5.37</v>
      </c>
      <c r="AA263" s="99">
        <v>2.7174999999999998</v>
      </c>
      <c r="AB263" s="99">
        <v>1.0449999999999999</v>
      </c>
      <c r="AC263" s="99">
        <v>3.1924999999999999</v>
      </c>
      <c r="AD263" s="99">
        <v>1.9524999999999999</v>
      </c>
      <c r="AE263" s="92">
        <v>876.36749999999995</v>
      </c>
      <c r="AF263" s="92">
        <v>408877.5</v>
      </c>
      <c r="AG263" s="100">
        <v>3.0390625000001261</v>
      </c>
      <c r="AH263" s="92">
        <v>1304.756927189087</v>
      </c>
      <c r="AI263" s="99" t="s">
        <v>869</v>
      </c>
      <c r="AJ263" s="99">
        <v>124.08123500905936</v>
      </c>
      <c r="AK263" s="99">
        <v>38.78253520582755</v>
      </c>
      <c r="AL263" s="99">
        <v>162.8637702148869</v>
      </c>
      <c r="AM263" s="99">
        <v>189.297</v>
      </c>
      <c r="AN263" s="99">
        <v>50.419999999999995</v>
      </c>
      <c r="AO263" s="101">
        <v>3.1832500000000001</v>
      </c>
      <c r="AP263" s="99">
        <v>107</v>
      </c>
      <c r="AQ263" s="99">
        <v>101.62249999999999</v>
      </c>
      <c r="AR263" s="99">
        <v>80.625</v>
      </c>
      <c r="AS263" s="99">
        <v>9.3375000000000004</v>
      </c>
      <c r="AT263" s="99">
        <v>484.28</v>
      </c>
      <c r="AU263" s="99">
        <v>4.7149999999999999</v>
      </c>
      <c r="AV263" s="99">
        <v>10.3025</v>
      </c>
      <c r="AW263" s="99">
        <v>4.49</v>
      </c>
      <c r="AX263" s="99">
        <v>18.405000000000001</v>
      </c>
      <c r="AY263" s="99">
        <v>26.842500000000001</v>
      </c>
      <c r="AZ263" s="99">
        <v>2.17</v>
      </c>
      <c r="BA263" s="99">
        <v>0.99</v>
      </c>
      <c r="BB263" s="99">
        <v>15.187499999999998</v>
      </c>
      <c r="BC263" s="99">
        <v>33.965000000000003</v>
      </c>
      <c r="BD263" s="99">
        <v>31.372499999999999</v>
      </c>
      <c r="BE263" s="99">
        <v>41.817499999999995</v>
      </c>
      <c r="BF263" s="99">
        <v>72.082499999999996</v>
      </c>
      <c r="BG263" s="99">
        <v>11.866666666666667</v>
      </c>
      <c r="BH263" s="99">
        <v>10.755000000000001</v>
      </c>
      <c r="BI263" s="99">
        <v>12.5825</v>
      </c>
      <c r="BJ263" s="99">
        <v>2.8024999999999998</v>
      </c>
      <c r="BK263" s="99">
        <v>48.685000000000002</v>
      </c>
      <c r="BL263" s="99">
        <v>9.6050000000000004</v>
      </c>
      <c r="BM263" s="99">
        <v>13.414999999999999</v>
      </c>
    </row>
    <row r="264" spans="1:65" x14ac:dyDescent="0.2">
      <c r="A264" s="13">
        <v>4936260500</v>
      </c>
      <c r="B264" s="14" t="s">
        <v>652</v>
      </c>
      <c r="C264" s="14" t="s">
        <v>655</v>
      </c>
      <c r="D264" s="14" t="s">
        <v>656</v>
      </c>
      <c r="E264" s="99">
        <v>12.804999999999998</v>
      </c>
      <c r="F264" s="99">
        <v>4.1050000000000004</v>
      </c>
      <c r="G264" s="99">
        <v>4.1375000000000002</v>
      </c>
      <c r="H264" s="99">
        <v>1.1300000000000001</v>
      </c>
      <c r="I264" s="99">
        <v>0.92999999999999994</v>
      </c>
      <c r="J264" s="99">
        <v>1.6900000000000002</v>
      </c>
      <c r="K264" s="99">
        <v>1.2549999999999999</v>
      </c>
      <c r="L264" s="99">
        <v>0.95</v>
      </c>
      <c r="M264" s="99">
        <v>3.9025000000000003</v>
      </c>
      <c r="N264" s="99">
        <v>2.5125000000000002</v>
      </c>
      <c r="O264" s="99">
        <v>0.60250000000000004</v>
      </c>
      <c r="P264" s="99">
        <v>1.5024999999999999</v>
      </c>
      <c r="Q264" s="99">
        <v>2.9175</v>
      </c>
      <c r="R264" s="99">
        <v>3.4725000000000001</v>
      </c>
      <c r="S264" s="99">
        <v>4.32</v>
      </c>
      <c r="T264" s="99">
        <v>2.2749999999999999</v>
      </c>
      <c r="U264" s="99">
        <v>4.0924999999999994</v>
      </c>
      <c r="V264" s="99">
        <v>1.0874999999999999</v>
      </c>
      <c r="W264" s="99">
        <v>1.9275000000000002</v>
      </c>
      <c r="X264" s="99">
        <v>1.7899999999999998</v>
      </c>
      <c r="Y264" s="99">
        <v>15.565</v>
      </c>
      <c r="Z264" s="99">
        <v>4.8550000000000004</v>
      </c>
      <c r="AA264" s="99">
        <v>2.4649999999999999</v>
      </c>
      <c r="AB264" s="99">
        <v>1.1624999999999999</v>
      </c>
      <c r="AC264" s="99">
        <v>2.875</v>
      </c>
      <c r="AD264" s="99">
        <v>1.9224999999999999</v>
      </c>
      <c r="AE264" s="92">
        <v>1220.9875</v>
      </c>
      <c r="AF264" s="92">
        <v>409246.125</v>
      </c>
      <c r="AG264" s="100">
        <v>3.0039166666667367</v>
      </c>
      <c r="AH264" s="92">
        <v>1302.0131502958588</v>
      </c>
      <c r="AI264" s="99" t="s">
        <v>869</v>
      </c>
      <c r="AJ264" s="99">
        <v>71.499671244828036</v>
      </c>
      <c r="AK264" s="99">
        <v>69.069695653319513</v>
      </c>
      <c r="AL264" s="99">
        <v>140.56936689814756</v>
      </c>
      <c r="AM264" s="99">
        <v>190.52655000000001</v>
      </c>
      <c r="AN264" s="99">
        <v>58.335000000000008</v>
      </c>
      <c r="AO264" s="101">
        <v>3.1047500000000001</v>
      </c>
      <c r="AP264" s="99">
        <v>107.3</v>
      </c>
      <c r="AQ264" s="99">
        <v>104.22499999999999</v>
      </c>
      <c r="AR264" s="99">
        <v>92.45</v>
      </c>
      <c r="AS264" s="99">
        <v>9.6999999999999993</v>
      </c>
      <c r="AT264" s="99">
        <v>481.97999999999996</v>
      </c>
      <c r="AU264" s="99">
        <v>4.3674999999999997</v>
      </c>
      <c r="AV264" s="99">
        <v>11.414999999999999</v>
      </c>
      <c r="AW264" s="99">
        <v>4.2650000000000006</v>
      </c>
      <c r="AX264" s="99">
        <v>22.450000000000003</v>
      </c>
      <c r="AY264" s="99">
        <v>31.175000000000001</v>
      </c>
      <c r="AZ264" s="99">
        <v>2.1225000000000001</v>
      </c>
      <c r="BA264" s="99">
        <v>1.02</v>
      </c>
      <c r="BB264" s="99">
        <v>16.647500000000001</v>
      </c>
      <c r="BC264" s="99">
        <v>42.677500000000002</v>
      </c>
      <c r="BD264" s="99">
        <v>30.772499999999997</v>
      </c>
      <c r="BE264" s="99">
        <v>32.447500000000005</v>
      </c>
      <c r="BF264" s="99">
        <v>83.162499999999994</v>
      </c>
      <c r="BG264" s="99">
        <v>7.2641666666666671</v>
      </c>
      <c r="BH264" s="99">
        <v>10.94</v>
      </c>
      <c r="BI264" s="99">
        <v>13.3825</v>
      </c>
      <c r="BJ264" s="99">
        <v>2.69</v>
      </c>
      <c r="BK264" s="99">
        <v>52.842500000000001</v>
      </c>
      <c r="BL264" s="99">
        <v>9.4574999999999996</v>
      </c>
      <c r="BM264" s="99">
        <v>11.510000000000002</v>
      </c>
    </row>
    <row r="265" spans="1:65" x14ac:dyDescent="0.2">
      <c r="A265" s="13">
        <v>4939340800</v>
      </c>
      <c r="B265" s="14" t="s">
        <v>652</v>
      </c>
      <c r="C265" s="14" t="s">
        <v>657</v>
      </c>
      <c r="D265" s="14" t="s">
        <v>658</v>
      </c>
      <c r="E265" s="99">
        <v>12.352499999999999</v>
      </c>
      <c r="F265" s="99">
        <v>4.4674999999999994</v>
      </c>
      <c r="G265" s="99">
        <v>4.0425000000000004</v>
      </c>
      <c r="H265" s="99">
        <v>1.47</v>
      </c>
      <c r="I265" s="99">
        <v>1.02</v>
      </c>
      <c r="J265" s="99">
        <v>1.8050000000000002</v>
      </c>
      <c r="K265" s="99">
        <v>1.5575000000000001</v>
      </c>
      <c r="L265" s="99">
        <v>0.98499999999999999</v>
      </c>
      <c r="M265" s="99">
        <v>4.6225000000000005</v>
      </c>
      <c r="N265" s="99">
        <v>2.7125000000000004</v>
      </c>
      <c r="O265" s="99">
        <v>0.61499999999999999</v>
      </c>
      <c r="P265" s="99">
        <v>1.5249999999999999</v>
      </c>
      <c r="Q265" s="99">
        <v>2.7225000000000001</v>
      </c>
      <c r="R265" s="99">
        <v>4.0900000000000007</v>
      </c>
      <c r="S265" s="99">
        <v>5.09</v>
      </c>
      <c r="T265" s="99">
        <v>2.895</v>
      </c>
      <c r="U265" s="99">
        <v>3.6275000000000004</v>
      </c>
      <c r="V265" s="99">
        <v>1.1399999999999999</v>
      </c>
      <c r="W265" s="99">
        <v>1.9324999999999999</v>
      </c>
      <c r="X265" s="99">
        <v>1.7675000000000001</v>
      </c>
      <c r="Y265" s="99">
        <v>17.032500000000002</v>
      </c>
      <c r="Z265" s="99">
        <v>4.8224999999999998</v>
      </c>
      <c r="AA265" s="99">
        <v>2.5499999999999998</v>
      </c>
      <c r="AB265" s="99">
        <v>1.2274999999999998</v>
      </c>
      <c r="AC265" s="99">
        <v>3.2124999999999999</v>
      </c>
      <c r="AD265" s="99">
        <v>1.8250000000000002</v>
      </c>
      <c r="AE265" s="92">
        <v>1224.9675</v>
      </c>
      <c r="AF265" s="92">
        <v>454183.75</v>
      </c>
      <c r="AG265" s="100">
        <v>3.0125833333334344</v>
      </c>
      <c r="AH265" s="92">
        <v>1445.5711071694159</v>
      </c>
      <c r="AI265" s="99" t="s">
        <v>869</v>
      </c>
      <c r="AJ265" s="99">
        <v>67.996620627737855</v>
      </c>
      <c r="AK265" s="99">
        <v>63.265457325582695</v>
      </c>
      <c r="AL265" s="99">
        <v>131.26207795332056</v>
      </c>
      <c r="AM265" s="99">
        <v>190.52655000000001</v>
      </c>
      <c r="AN265" s="99">
        <v>49.600000000000009</v>
      </c>
      <c r="AO265" s="101">
        <v>3.1277500000000003</v>
      </c>
      <c r="AP265" s="99">
        <v>100.83250000000001</v>
      </c>
      <c r="AQ265" s="99">
        <v>95.32</v>
      </c>
      <c r="AR265" s="99">
        <v>91.100000000000009</v>
      </c>
      <c r="AS265" s="99">
        <v>10.375</v>
      </c>
      <c r="AT265" s="99">
        <v>427.47749999999996</v>
      </c>
      <c r="AU265" s="99">
        <v>4.6924999999999999</v>
      </c>
      <c r="AV265" s="99">
        <v>11.334999999999999</v>
      </c>
      <c r="AW265" s="99">
        <v>4.24</v>
      </c>
      <c r="AX265" s="99">
        <v>24.087499999999999</v>
      </c>
      <c r="AY265" s="99">
        <v>40.0075</v>
      </c>
      <c r="AZ265" s="99">
        <v>2.1949999999999998</v>
      </c>
      <c r="BA265" s="99">
        <v>1.0049999999999999</v>
      </c>
      <c r="BB265" s="99">
        <v>15.732500000000002</v>
      </c>
      <c r="BC265" s="99">
        <v>36.807499999999997</v>
      </c>
      <c r="BD265" s="99">
        <v>28.4575</v>
      </c>
      <c r="BE265" s="99">
        <v>27.75</v>
      </c>
      <c r="BF265" s="99">
        <v>88.677499999999995</v>
      </c>
      <c r="BG265" s="99">
        <v>7.2541666666666673</v>
      </c>
      <c r="BH265" s="99">
        <v>11.15</v>
      </c>
      <c r="BI265" s="99">
        <v>16.5625</v>
      </c>
      <c r="BJ265" s="99">
        <v>3.25</v>
      </c>
      <c r="BK265" s="99">
        <v>53.092500000000001</v>
      </c>
      <c r="BL265" s="99">
        <v>9.1775000000000002</v>
      </c>
      <c r="BM265" s="99">
        <v>12.147500000000001</v>
      </c>
    </row>
    <row r="266" spans="1:65" x14ac:dyDescent="0.2">
      <c r="A266" s="13">
        <v>4941100850</v>
      </c>
      <c r="B266" s="14" t="s">
        <v>652</v>
      </c>
      <c r="C266" s="14" t="s">
        <v>865</v>
      </c>
      <c r="D266" s="14" t="s">
        <v>866</v>
      </c>
      <c r="E266" s="99">
        <v>11.491043883325512</v>
      </c>
      <c r="F266" s="99">
        <v>5.5535462959192996</v>
      </c>
      <c r="G266" s="99">
        <v>4.1267980166026961</v>
      </c>
      <c r="H266" s="99">
        <v>1.6889483407572621</v>
      </c>
      <c r="I266" s="99">
        <v>0.95223196084238559</v>
      </c>
      <c r="J266" s="99">
        <v>1.7033202974170534</v>
      </c>
      <c r="K266" s="99">
        <v>1.8492428566975436</v>
      </c>
      <c r="L266" s="99">
        <v>0.89964572086205774</v>
      </c>
      <c r="M266" s="99">
        <v>3.5995586432930753</v>
      </c>
      <c r="N266" s="99">
        <v>3.4563259880828587</v>
      </c>
      <c r="O266" s="99">
        <v>0.57724297618844567</v>
      </c>
      <c r="P266" s="99">
        <v>1.4223221047755756</v>
      </c>
      <c r="Q266" s="99">
        <v>2.8139089071662311</v>
      </c>
      <c r="R266" s="99">
        <v>3.6060969860834984</v>
      </c>
      <c r="S266" s="99">
        <v>4.9609742984430927</v>
      </c>
      <c r="T266" s="99">
        <v>2.5775574410758044</v>
      </c>
      <c r="U266" s="99">
        <v>4.0388218669010678</v>
      </c>
      <c r="V266" s="99">
        <v>1.1496802173741454</v>
      </c>
      <c r="W266" s="99">
        <v>2.0333211573803065</v>
      </c>
      <c r="X266" s="99">
        <v>1.526418700467554</v>
      </c>
      <c r="Y266" s="99">
        <v>16.416088527749626</v>
      </c>
      <c r="Z266" s="99">
        <v>5.0548262065179683</v>
      </c>
      <c r="AA266" s="99">
        <v>2.6836171575439343</v>
      </c>
      <c r="AB266" s="99">
        <v>1.3565077359262099</v>
      </c>
      <c r="AC266" s="99">
        <v>2.7377073110190984</v>
      </c>
      <c r="AD266" s="99">
        <v>1.8482475658220829</v>
      </c>
      <c r="AE266" s="92">
        <v>1199.1116978578405</v>
      </c>
      <c r="AF266" s="92">
        <v>420240.90641138703</v>
      </c>
      <c r="AG266" s="100">
        <v>3.4133733607900441</v>
      </c>
      <c r="AH266" s="92">
        <v>1402.6106114481518</v>
      </c>
      <c r="AI266" s="99" t="s">
        <v>869</v>
      </c>
      <c r="AJ266" s="99">
        <v>135.14877375596424</v>
      </c>
      <c r="AK266" s="99">
        <v>38.201543320492831</v>
      </c>
      <c r="AL266" s="99">
        <v>173.35031707645709</v>
      </c>
      <c r="AM266" s="99">
        <v>189.85998773566453</v>
      </c>
      <c r="AN266" s="99">
        <v>46.669287861795596</v>
      </c>
      <c r="AO266" s="101">
        <v>3.2901571820177842</v>
      </c>
      <c r="AP266" s="99">
        <v>130.26506166586489</v>
      </c>
      <c r="AQ266" s="99">
        <v>130.5838794139969</v>
      </c>
      <c r="AR266" s="99">
        <v>76.767256484774663</v>
      </c>
      <c r="AS266" s="99">
        <v>9.6227557525205647</v>
      </c>
      <c r="AT266" s="99">
        <v>284.66283304175215</v>
      </c>
      <c r="AU266" s="99">
        <v>4.650044730982243</v>
      </c>
      <c r="AV266" s="99">
        <v>10.203495161524453</v>
      </c>
      <c r="AW266" s="99">
        <v>4.2118515138137642</v>
      </c>
      <c r="AX266" s="99">
        <v>16.746686052263211</v>
      </c>
      <c r="AY266" s="99">
        <v>19.487820286430495</v>
      </c>
      <c r="AZ266" s="99">
        <v>2.7248691846234525</v>
      </c>
      <c r="BA266" s="99">
        <v>0.92088087442165545</v>
      </c>
      <c r="BB266" s="99">
        <v>19.384071244840772</v>
      </c>
      <c r="BC266" s="99">
        <v>33.659683542335522</v>
      </c>
      <c r="BD266" s="99">
        <v>29.099376242280151</v>
      </c>
      <c r="BE266" s="99">
        <v>37.789017527339951</v>
      </c>
      <c r="BF266" s="99">
        <v>83.862265431948828</v>
      </c>
      <c r="BG266" s="99">
        <v>9.2799343867704849</v>
      </c>
      <c r="BH266" s="99">
        <v>9.6710008471676154</v>
      </c>
      <c r="BI266" s="99">
        <v>18.07136084817953</v>
      </c>
      <c r="BJ266" s="99">
        <v>2.2468463363785878</v>
      </c>
      <c r="BK266" s="99">
        <v>48.554733871104474</v>
      </c>
      <c r="BL266" s="99">
        <v>9.576022869774274</v>
      </c>
      <c r="BM266" s="99">
        <v>10.480122905890905</v>
      </c>
    </row>
    <row r="267" spans="1:65" x14ac:dyDescent="0.2">
      <c r="A267" s="13">
        <v>4941620900</v>
      </c>
      <c r="B267" s="14" t="s">
        <v>652</v>
      </c>
      <c r="C267" s="14" t="s">
        <v>659</v>
      </c>
      <c r="D267" s="14" t="s">
        <v>660</v>
      </c>
      <c r="E267" s="99">
        <v>12.3675</v>
      </c>
      <c r="F267" s="99">
        <v>4.3275000000000006</v>
      </c>
      <c r="G267" s="99">
        <v>4.6399999999999997</v>
      </c>
      <c r="H267" s="99">
        <v>1.6150000000000002</v>
      </c>
      <c r="I267" s="99">
        <v>1.125</v>
      </c>
      <c r="J267" s="99">
        <v>1.8574999999999999</v>
      </c>
      <c r="K267" s="99">
        <v>1.5549999999999999</v>
      </c>
      <c r="L267" s="99">
        <v>1.0225</v>
      </c>
      <c r="M267" s="99">
        <v>4.3550000000000004</v>
      </c>
      <c r="N267" s="99">
        <v>2.1174999999999997</v>
      </c>
      <c r="O267" s="99">
        <v>0.58499999999999996</v>
      </c>
      <c r="P267" s="99">
        <v>1.4350000000000001</v>
      </c>
      <c r="Q267" s="99">
        <v>4.0250000000000004</v>
      </c>
      <c r="R267" s="99">
        <v>3.8100000000000005</v>
      </c>
      <c r="S267" s="99">
        <v>4.5525000000000002</v>
      </c>
      <c r="T267" s="99">
        <v>3.1450000000000005</v>
      </c>
      <c r="U267" s="99">
        <v>4.4574999999999996</v>
      </c>
      <c r="V267" s="99">
        <v>1.1475</v>
      </c>
      <c r="W267" s="99">
        <v>1.9500000000000002</v>
      </c>
      <c r="X267" s="99">
        <v>1.9674999999999998</v>
      </c>
      <c r="Y267" s="99">
        <v>16.3675</v>
      </c>
      <c r="Z267" s="99">
        <v>5.22</v>
      </c>
      <c r="AA267" s="99">
        <v>2.7549999999999999</v>
      </c>
      <c r="AB267" s="99">
        <v>1.4350000000000001</v>
      </c>
      <c r="AC267" s="99">
        <v>3.0749999999999997</v>
      </c>
      <c r="AD267" s="99">
        <v>1.885</v>
      </c>
      <c r="AE267" s="92">
        <v>1307.2125000000001</v>
      </c>
      <c r="AF267" s="92">
        <v>462380.5</v>
      </c>
      <c r="AG267" s="100">
        <v>2.9784166666667171</v>
      </c>
      <c r="AH267" s="92">
        <v>1471.3194261819103</v>
      </c>
      <c r="AI267" s="99" t="s">
        <v>869</v>
      </c>
      <c r="AJ267" s="99">
        <v>77.196691078724612</v>
      </c>
      <c r="AK267" s="99">
        <v>64.840137765095264</v>
      </c>
      <c r="AL267" s="99">
        <v>142.03682884381988</v>
      </c>
      <c r="AM267" s="99">
        <v>191.11185</v>
      </c>
      <c r="AN267" s="99">
        <v>59.93</v>
      </c>
      <c r="AO267" s="101">
        <v>3.11375</v>
      </c>
      <c r="AP267" s="99">
        <v>98.152500000000003</v>
      </c>
      <c r="AQ267" s="99">
        <v>107.95</v>
      </c>
      <c r="AR267" s="99">
        <v>98.49</v>
      </c>
      <c r="AS267" s="99">
        <v>10.315000000000001</v>
      </c>
      <c r="AT267" s="99">
        <v>517.31499999999994</v>
      </c>
      <c r="AU267" s="99">
        <v>4.5525000000000002</v>
      </c>
      <c r="AV267" s="99">
        <v>11.465</v>
      </c>
      <c r="AW267" s="99">
        <v>4.1425000000000001</v>
      </c>
      <c r="AX267" s="99">
        <v>24.715</v>
      </c>
      <c r="AY267" s="99">
        <v>36.0625</v>
      </c>
      <c r="AZ267" s="99">
        <v>2.2949999999999999</v>
      </c>
      <c r="BA267" s="99">
        <v>1.1175000000000002</v>
      </c>
      <c r="BB267" s="99">
        <v>16.002500000000001</v>
      </c>
      <c r="BC267" s="99">
        <v>32.525000000000006</v>
      </c>
      <c r="BD267" s="99">
        <v>29.1</v>
      </c>
      <c r="BE267" s="99">
        <v>36.524999999999999</v>
      </c>
      <c r="BF267" s="99">
        <v>71.88000000000001</v>
      </c>
      <c r="BG267" s="99">
        <v>6.7641666666666671</v>
      </c>
      <c r="BH267" s="99">
        <v>10.809999999999999</v>
      </c>
      <c r="BI267" s="99">
        <v>19.537500000000001</v>
      </c>
      <c r="BJ267" s="99">
        <v>3.3174999999999999</v>
      </c>
      <c r="BK267" s="99">
        <v>58.524999999999999</v>
      </c>
      <c r="BL267" s="99">
        <v>9.7449999999999992</v>
      </c>
      <c r="BM267" s="99">
        <v>11.647500000000001</v>
      </c>
    </row>
    <row r="268" spans="1:65" x14ac:dyDescent="0.2">
      <c r="A268" s="13">
        <v>5015540200</v>
      </c>
      <c r="B268" s="14" t="s">
        <v>661</v>
      </c>
      <c r="C268" s="14" t="s">
        <v>662</v>
      </c>
      <c r="D268" s="14" t="s">
        <v>663</v>
      </c>
      <c r="E268" s="99">
        <v>14.265000000000001</v>
      </c>
      <c r="F268" s="99">
        <v>3.87</v>
      </c>
      <c r="G268" s="99">
        <v>4.8475000000000001</v>
      </c>
      <c r="H268" s="99">
        <v>1.6174999999999999</v>
      </c>
      <c r="I268" s="99">
        <v>1.3175000000000001</v>
      </c>
      <c r="J268" s="99">
        <v>3.2650000000000001</v>
      </c>
      <c r="K268" s="99">
        <v>2.0674999999999999</v>
      </c>
      <c r="L268" s="99">
        <v>1.24</v>
      </c>
      <c r="M268" s="99">
        <v>4.625</v>
      </c>
      <c r="N268" s="99">
        <v>4.1325000000000003</v>
      </c>
      <c r="O268" s="99">
        <v>0.62749999999999995</v>
      </c>
      <c r="P268" s="99">
        <v>2.3849999999999998</v>
      </c>
      <c r="Q268" s="99">
        <v>3.6625000000000001</v>
      </c>
      <c r="R268" s="99">
        <v>4.01</v>
      </c>
      <c r="S268" s="99">
        <v>3.7774999999999999</v>
      </c>
      <c r="T268" s="99">
        <v>3.0750000000000002</v>
      </c>
      <c r="U268" s="99">
        <v>4.4350000000000005</v>
      </c>
      <c r="V268" s="99">
        <v>1.3325</v>
      </c>
      <c r="W268" s="99">
        <v>2.0775000000000001</v>
      </c>
      <c r="X268" s="99">
        <v>2.0500000000000003</v>
      </c>
      <c r="Y268" s="99">
        <v>15.372499999999999</v>
      </c>
      <c r="Z268" s="99">
        <v>5.5250000000000004</v>
      </c>
      <c r="AA268" s="99">
        <v>2.6900000000000004</v>
      </c>
      <c r="AB268" s="99">
        <v>1.54</v>
      </c>
      <c r="AC268" s="99">
        <v>3.3225000000000002</v>
      </c>
      <c r="AD268" s="99">
        <v>1.88</v>
      </c>
      <c r="AE268" s="92">
        <v>1615.5</v>
      </c>
      <c r="AF268" s="92">
        <v>556969.25</v>
      </c>
      <c r="AG268" s="100">
        <v>3.4070833332500117</v>
      </c>
      <c r="AH268" s="92">
        <v>1858.9929044896826</v>
      </c>
      <c r="AI268" s="99" t="s">
        <v>869</v>
      </c>
      <c r="AJ268" s="99">
        <v>111.62564248427083</v>
      </c>
      <c r="AK268" s="99">
        <v>122.65375606308608</v>
      </c>
      <c r="AL268" s="99">
        <v>234.27939854735689</v>
      </c>
      <c r="AM268" s="99">
        <v>180.5814</v>
      </c>
      <c r="AN268" s="99">
        <v>67.375</v>
      </c>
      <c r="AO268" s="101">
        <v>2.9877500000000001</v>
      </c>
      <c r="AP268" s="99">
        <v>135</v>
      </c>
      <c r="AQ268" s="99">
        <v>116.4075</v>
      </c>
      <c r="AR268" s="99">
        <v>104.75</v>
      </c>
      <c r="AS268" s="99">
        <v>9.6449999999999996</v>
      </c>
      <c r="AT268" s="99">
        <v>472.11750000000001</v>
      </c>
      <c r="AU268" s="99">
        <v>6.34</v>
      </c>
      <c r="AV268" s="99">
        <v>10.615</v>
      </c>
      <c r="AW268" s="99">
        <v>3.9725000000000001</v>
      </c>
      <c r="AX268" s="99">
        <v>25.7925</v>
      </c>
      <c r="AY268" s="99">
        <v>49.85</v>
      </c>
      <c r="AZ268" s="99">
        <v>2.86</v>
      </c>
      <c r="BA268" s="99">
        <v>1.125</v>
      </c>
      <c r="BB268" s="99">
        <v>21.09</v>
      </c>
      <c r="BC268" s="99">
        <v>27.732500000000002</v>
      </c>
      <c r="BD268" s="99">
        <v>35.582500000000003</v>
      </c>
      <c r="BE268" s="99">
        <v>31.8675</v>
      </c>
      <c r="BF268" s="99">
        <v>65</v>
      </c>
      <c r="BG268" s="99">
        <v>9.3258333333333336</v>
      </c>
      <c r="BH268" s="99">
        <v>10.6</v>
      </c>
      <c r="BI268" s="99">
        <v>14.625</v>
      </c>
      <c r="BJ268" s="99">
        <v>2.8174999999999999</v>
      </c>
      <c r="BK268" s="99">
        <v>57.375</v>
      </c>
      <c r="BL268" s="99">
        <v>10.122499999999999</v>
      </c>
      <c r="BM268" s="99">
        <v>9.3874999999999993</v>
      </c>
    </row>
    <row r="269" spans="1:65" x14ac:dyDescent="0.2">
      <c r="A269" s="13">
        <v>5113980150</v>
      </c>
      <c r="B269" s="14" t="s">
        <v>664</v>
      </c>
      <c r="C269" s="14" t="s">
        <v>665</v>
      </c>
      <c r="D269" s="14" t="s">
        <v>666</v>
      </c>
      <c r="E269" s="99">
        <v>12.200000000000001</v>
      </c>
      <c r="F269" s="99">
        <v>4.5124999999999993</v>
      </c>
      <c r="G269" s="99">
        <v>4.0200000000000005</v>
      </c>
      <c r="H269" s="99">
        <v>1.0725</v>
      </c>
      <c r="I269" s="99">
        <v>1.0250000000000001</v>
      </c>
      <c r="J269" s="99">
        <v>1.9650000000000001</v>
      </c>
      <c r="K269" s="99">
        <v>1.2949999999999999</v>
      </c>
      <c r="L269" s="99">
        <v>0.99</v>
      </c>
      <c r="M269" s="99">
        <v>3.8475000000000001</v>
      </c>
      <c r="N269" s="99">
        <v>3.5725000000000002</v>
      </c>
      <c r="O269" s="99">
        <v>0.48249999999999998</v>
      </c>
      <c r="P269" s="99">
        <v>1.4975000000000001</v>
      </c>
      <c r="Q269" s="99">
        <v>3.335</v>
      </c>
      <c r="R269" s="99">
        <v>3.2424999999999997</v>
      </c>
      <c r="S269" s="99">
        <v>3.6449999999999996</v>
      </c>
      <c r="T269" s="99">
        <v>1.9325000000000001</v>
      </c>
      <c r="U269" s="99">
        <v>3.9874999999999998</v>
      </c>
      <c r="V269" s="99">
        <v>1.2550000000000001</v>
      </c>
      <c r="W269" s="99">
        <v>1.885</v>
      </c>
      <c r="X269" s="99">
        <v>1.7</v>
      </c>
      <c r="Y269" s="99">
        <v>15.89</v>
      </c>
      <c r="Z269" s="99">
        <v>4.04</v>
      </c>
      <c r="AA269" s="99">
        <v>2.5</v>
      </c>
      <c r="AB269" s="99">
        <v>0.9225000000000001</v>
      </c>
      <c r="AC269" s="99">
        <v>3.0300000000000002</v>
      </c>
      <c r="AD269" s="99">
        <v>1.8374999999999999</v>
      </c>
      <c r="AE269" s="92">
        <v>937</v>
      </c>
      <c r="AF269" s="92">
        <v>418587.5</v>
      </c>
      <c r="AG269" s="100">
        <v>3.1079166666666724</v>
      </c>
      <c r="AH269" s="92">
        <v>1346.1212253339909</v>
      </c>
      <c r="AI269" s="99" t="s">
        <v>869</v>
      </c>
      <c r="AJ269" s="99">
        <v>83.437633000000005</v>
      </c>
      <c r="AK269" s="99">
        <v>53.213293743205284</v>
      </c>
      <c r="AL269" s="99">
        <v>136.65092674320528</v>
      </c>
      <c r="AM269" s="99">
        <v>181.42140000000001</v>
      </c>
      <c r="AN269" s="99">
        <v>51.989999999999995</v>
      </c>
      <c r="AO269" s="101">
        <v>2.6814999999999998</v>
      </c>
      <c r="AP269" s="99">
        <v>112.75</v>
      </c>
      <c r="AQ269" s="99">
        <v>105.5575</v>
      </c>
      <c r="AR269" s="99">
        <v>95.737499999999997</v>
      </c>
      <c r="AS269" s="99">
        <v>9.3875000000000011</v>
      </c>
      <c r="AT269" s="99">
        <v>475.07749999999999</v>
      </c>
      <c r="AU269" s="99">
        <v>5.9975000000000005</v>
      </c>
      <c r="AV269" s="99">
        <v>11.005000000000001</v>
      </c>
      <c r="AW269" s="99">
        <v>4.1099999999999994</v>
      </c>
      <c r="AX269" s="99">
        <v>15.375</v>
      </c>
      <c r="AY269" s="99">
        <v>36.394999999999996</v>
      </c>
      <c r="AZ269" s="99">
        <v>1.85</v>
      </c>
      <c r="BA269" s="99">
        <v>0.97250000000000003</v>
      </c>
      <c r="BB269" s="99">
        <v>14.087499999999999</v>
      </c>
      <c r="BC269" s="99">
        <v>30.552499999999998</v>
      </c>
      <c r="BD269" s="99">
        <v>24.279999999999998</v>
      </c>
      <c r="BE269" s="99">
        <v>27.245000000000001</v>
      </c>
      <c r="BF269" s="99">
        <v>71.25</v>
      </c>
      <c r="BG269" s="99">
        <v>8.3312500000000007</v>
      </c>
      <c r="BH269" s="99">
        <v>9.2850000000000001</v>
      </c>
      <c r="BI269" s="99">
        <v>15.6675</v>
      </c>
      <c r="BJ269" s="99">
        <v>2.92</v>
      </c>
      <c r="BK269" s="99">
        <v>52.844999999999999</v>
      </c>
      <c r="BL269" s="99">
        <v>9.7650000000000006</v>
      </c>
      <c r="BM269" s="99">
        <v>9.18</v>
      </c>
    </row>
    <row r="270" spans="1:65" x14ac:dyDescent="0.2">
      <c r="A270" s="13">
        <v>5116820175</v>
      </c>
      <c r="B270" s="14" t="s">
        <v>664</v>
      </c>
      <c r="C270" s="14" t="s">
        <v>667</v>
      </c>
      <c r="D270" s="14" t="s">
        <v>668</v>
      </c>
      <c r="E270" s="99">
        <v>13.344999999999999</v>
      </c>
      <c r="F270" s="99">
        <v>3.9650000000000003</v>
      </c>
      <c r="G270" s="99">
        <v>4.7699999999999996</v>
      </c>
      <c r="H270" s="99">
        <v>1.44</v>
      </c>
      <c r="I270" s="99">
        <v>1.105</v>
      </c>
      <c r="J270" s="99">
        <v>2.3725000000000001</v>
      </c>
      <c r="K270" s="99">
        <v>1.3249999999999997</v>
      </c>
      <c r="L270" s="99">
        <v>1.1774999999999998</v>
      </c>
      <c r="M270" s="99">
        <v>4.4124999999999996</v>
      </c>
      <c r="N270" s="99">
        <v>3.24</v>
      </c>
      <c r="O270" s="99">
        <v>0.49</v>
      </c>
      <c r="P270" s="99">
        <v>1.5174999999999998</v>
      </c>
      <c r="Q270" s="99">
        <v>3.375</v>
      </c>
      <c r="R270" s="99">
        <v>3.3525</v>
      </c>
      <c r="S270" s="99">
        <v>4.1650000000000009</v>
      </c>
      <c r="T270" s="99">
        <v>2.1899999999999995</v>
      </c>
      <c r="U270" s="99">
        <v>4.5674999999999999</v>
      </c>
      <c r="V270" s="99">
        <v>1.3049999999999997</v>
      </c>
      <c r="W270" s="99">
        <v>1.9550000000000001</v>
      </c>
      <c r="X270" s="99">
        <v>1.6875</v>
      </c>
      <c r="Y270" s="99">
        <v>16.284999999999997</v>
      </c>
      <c r="Z270" s="99">
        <v>4.7624999999999993</v>
      </c>
      <c r="AA270" s="99">
        <v>2.2024999999999997</v>
      </c>
      <c r="AB270" s="99">
        <v>1.1825000000000001</v>
      </c>
      <c r="AC270" s="99">
        <v>3.34</v>
      </c>
      <c r="AD270" s="99">
        <v>2.1399999999999997</v>
      </c>
      <c r="AE270" s="92">
        <v>1293.7</v>
      </c>
      <c r="AF270" s="92">
        <v>452715.5</v>
      </c>
      <c r="AG270" s="100">
        <v>2.9927083334168083</v>
      </c>
      <c r="AH270" s="92">
        <v>1431.5219694009215</v>
      </c>
      <c r="AI270" s="99">
        <v>179.06882832544332</v>
      </c>
      <c r="AJ270" s="99" t="s">
        <v>869</v>
      </c>
      <c r="AK270" s="99" t="s">
        <v>869</v>
      </c>
      <c r="AL270" s="99">
        <v>179.06882832544332</v>
      </c>
      <c r="AM270" s="99">
        <v>181.42140000000001</v>
      </c>
      <c r="AN270" s="99">
        <v>38.9375</v>
      </c>
      <c r="AO270" s="101">
        <v>2.6044999999999998</v>
      </c>
      <c r="AP270" s="99">
        <v>116.625</v>
      </c>
      <c r="AQ270" s="99">
        <v>125</v>
      </c>
      <c r="AR270" s="99">
        <v>127.5</v>
      </c>
      <c r="AS270" s="99">
        <v>9.8825000000000003</v>
      </c>
      <c r="AT270" s="99">
        <v>436.89249999999998</v>
      </c>
      <c r="AU270" s="99">
        <v>5.1150000000000002</v>
      </c>
      <c r="AV270" s="99">
        <v>10.99</v>
      </c>
      <c r="AW270" s="99">
        <v>4.5575000000000001</v>
      </c>
      <c r="AX270" s="99">
        <v>20.375</v>
      </c>
      <c r="AY270" s="99">
        <v>49.585000000000008</v>
      </c>
      <c r="AZ270" s="99">
        <v>2.3199999999999998</v>
      </c>
      <c r="BA270" s="99">
        <v>1.04</v>
      </c>
      <c r="BB270" s="99">
        <v>12.495000000000001</v>
      </c>
      <c r="BC270" s="99">
        <v>28.967500000000001</v>
      </c>
      <c r="BD270" s="99">
        <v>27.035</v>
      </c>
      <c r="BE270" s="99">
        <v>31.522500000000001</v>
      </c>
      <c r="BF270" s="99">
        <v>85.625</v>
      </c>
      <c r="BG270" s="99">
        <v>6.7474999999999996</v>
      </c>
      <c r="BH270" s="99">
        <v>12.8475</v>
      </c>
      <c r="BI270" s="99">
        <v>19.105</v>
      </c>
      <c r="BJ270" s="99">
        <v>2.5425</v>
      </c>
      <c r="BK270" s="99">
        <v>69.125</v>
      </c>
      <c r="BL270" s="99">
        <v>10.3925</v>
      </c>
      <c r="BM270" s="99">
        <v>9.5525000000000002</v>
      </c>
    </row>
    <row r="271" spans="1:65" x14ac:dyDescent="0.2">
      <c r="A271" s="13">
        <v>5119260225</v>
      </c>
      <c r="B271" s="14" t="s">
        <v>664</v>
      </c>
      <c r="C271" s="14" t="s">
        <v>669</v>
      </c>
      <c r="D271" s="14" t="s">
        <v>670</v>
      </c>
      <c r="E271" s="99">
        <v>11.265000000000001</v>
      </c>
      <c r="F271" s="99">
        <v>4.2225000000000001</v>
      </c>
      <c r="G271" s="99">
        <v>4.1275000000000004</v>
      </c>
      <c r="H271" s="99">
        <v>1.095</v>
      </c>
      <c r="I271" s="99">
        <v>1.075</v>
      </c>
      <c r="J271" s="99">
        <v>1.8699999999999997</v>
      </c>
      <c r="K271" s="99">
        <v>0.97750000000000004</v>
      </c>
      <c r="L271" s="99">
        <v>1.1074999999999999</v>
      </c>
      <c r="M271" s="99">
        <v>3.74</v>
      </c>
      <c r="N271" s="99">
        <v>4.4924999999999997</v>
      </c>
      <c r="O271" s="99">
        <v>0.38500000000000001</v>
      </c>
      <c r="P271" s="99">
        <v>1.4450000000000001</v>
      </c>
      <c r="Q271" s="99">
        <v>3.32</v>
      </c>
      <c r="R271" s="99">
        <v>3.2725</v>
      </c>
      <c r="S271" s="99">
        <v>3.6025</v>
      </c>
      <c r="T271" s="99">
        <v>2.375</v>
      </c>
      <c r="U271" s="99">
        <v>3.2725</v>
      </c>
      <c r="V271" s="99">
        <v>1.3275000000000001</v>
      </c>
      <c r="W271" s="99">
        <v>1.845</v>
      </c>
      <c r="X271" s="99">
        <v>1.5775000000000001</v>
      </c>
      <c r="Y271" s="99">
        <v>15.637499999999999</v>
      </c>
      <c r="Z271" s="99">
        <v>3.59</v>
      </c>
      <c r="AA271" s="99">
        <v>2.4700000000000002</v>
      </c>
      <c r="AB271" s="99">
        <v>1</v>
      </c>
      <c r="AC271" s="99">
        <v>3.2750000000000004</v>
      </c>
      <c r="AD271" s="99">
        <v>1.9049999999999998</v>
      </c>
      <c r="AE271" s="92">
        <v>1196.875</v>
      </c>
      <c r="AF271" s="92">
        <v>276562.5</v>
      </c>
      <c r="AG271" s="100">
        <v>3.0625</v>
      </c>
      <c r="AH271" s="92">
        <v>885.34314876589724</v>
      </c>
      <c r="AI271" s="99" t="s">
        <v>869</v>
      </c>
      <c r="AJ271" s="99">
        <v>121.44019599774128</v>
      </c>
      <c r="AK271" s="99">
        <v>53.07792346395555</v>
      </c>
      <c r="AL271" s="99">
        <v>174.51811946169684</v>
      </c>
      <c r="AM271" s="99">
        <v>181.42140000000001</v>
      </c>
      <c r="AN271" s="99">
        <v>46.225000000000001</v>
      </c>
      <c r="AO271" s="101">
        <v>2.5100000000000002</v>
      </c>
      <c r="AP271" s="99">
        <v>108.375</v>
      </c>
      <c r="AQ271" s="99">
        <v>101.355</v>
      </c>
      <c r="AR271" s="99">
        <v>120.25</v>
      </c>
      <c r="AS271" s="99">
        <v>9.5874999999999986</v>
      </c>
      <c r="AT271" s="99">
        <v>460.875</v>
      </c>
      <c r="AU271" s="99">
        <v>4.7125000000000004</v>
      </c>
      <c r="AV271" s="99">
        <v>11.3025</v>
      </c>
      <c r="AW271" s="99">
        <v>4.1500000000000004</v>
      </c>
      <c r="AX271" s="99">
        <v>13.3125</v>
      </c>
      <c r="AY271" s="99">
        <v>27.605</v>
      </c>
      <c r="AZ271" s="99">
        <v>1.885</v>
      </c>
      <c r="BA271" s="99">
        <v>0.96</v>
      </c>
      <c r="BB271" s="99">
        <v>10.425000000000001</v>
      </c>
      <c r="BC271" s="99">
        <v>21.44</v>
      </c>
      <c r="BD271" s="99">
        <v>16.059999999999999</v>
      </c>
      <c r="BE271" s="99">
        <v>22.5825</v>
      </c>
      <c r="BF271" s="99">
        <v>85</v>
      </c>
      <c r="BG271" s="99">
        <v>8.6595833333333339</v>
      </c>
      <c r="BH271" s="99">
        <v>10.875</v>
      </c>
      <c r="BI271" s="99">
        <v>12</v>
      </c>
      <c r="BJ271" s="99">
        <v>2.1674999999999995</v>
      </c>
      <c r="BK271" s="99">
        <v>49</v>
      </c>
      <c r="BL271" s="99">
        <v>10.615</v>
      </c>
      <c r="BM271" s="99">
        <v>11.370000000000001</v>
      </c>
    </row>
    <row r="272" spans="1:65" x14ac:dyDescent="0.2">
      <c r="A272" s="13">
        <v>5131340450</v>
      </c>
      <c r="B272" s="14" t="s">
        <v>664</v>
      </c>
      <c r="C272" s="14" t="s">
        <v>671</v>
      </c>
      <c r="D272" s="14" t="s">
        <v>672</v>
      </c>
      <c r="E272" s="99">
        <v>11.3575</v>
      </c>
      <c r="F272" s="99">
        <v>4.5575000000000001</v>
      </c>
      <c r="G272" s="99">
        <v>3.6975000000000002</v>
      </c>
      <c r="H272" s="99">
        <v>1.03</v>
      </c>
      <c r="I272" s="99">
        <v>0.99</v>
      </c>
      <c r="J272" s="99">
        <v>1.9000000000000001</v>
      </c>
      <c r="K272" s="99">
        <v>1.2024999999999999</v>
      </c>
      <c r="L272" s="99">
        <v>0.9375</v>
      </c>
      <c r="M272" s="99">
        <v>3.68</v>
      </c>
      <c r="N272" s="99">
        <v>3.0975000000000001</v>
      </c>
      <c r="O272" s="99">
        <v>0.48</v>
      </c>
      <c r="P272" s="99">
        <v>1.4975000000000001</v>
      </c>
      <c r="Q272" s="99">
        <v>3.1675</v>
      </c>
      <c r="R272" s="99">
        <v>3.4750000000000001</v>
      </c>
      <c r="S272" s="99">
        <v>3.2324999999999999</v>
      </c>
      <c r="T272" s="99">
        <v>2.0625</v>
      </c>
      <c r="U272" s="99">
        <v>4.0175000000000001</v>
      </c>
      <c r="V272" s="99">
        <v>1.25</v>
      </c>
      <c r="W272" s="99">
        <v>1.85</v>
      </c>
      <c r="X272" s="99">
        <v>1.5874999999999999</v>
      </c>
      <c r="Y272" s="99">
        <v>15.375</v>
      </c>
      <c r="Z272" s="99">
        <v>3.8449999999999998</v>
      </c>
      <c r="AA272" s="99">
        <v>2.2075</v>
      </c>
      <c r="AB272" s="99">
        <v>0.99749999999999994</v>
      </c>
      <c r="AC272" s="99">
        <v>3.02</v>
      </c>
      <c r="AD272" s="99">
        <v>1.6775</v>
      </c>
      <c r="AE272" s="92">
        <v>919.46500000000003</v>
      </c>
      <c r="AF272" s="92">
        <v>320808.5</v>
      </c>
      <c r="AG272" s="100">
        <v>3.1057500000001594</v>
      </c>
      <c r="AH272" s="92">
        <v>1029.7169778480725</v>
      </c>
      <c r="AI272" s="99" t="s">
        <v>869</v>
      </c>
      <c r="AJ272" s="99">
        <v>92.340541677592412</v>
      </c>
      <c r="AK272" s="99">
        <v>95.70253419254793</v>
      </c>
      <c r="AL272" s="99">
        <v>188.04307587014034</v>
      </c>
      <c r="AM272" s="99">
        <v>181.42140000000001</v>
      </c>
      <c r="AN272" s="99">
        <v>35.685000000000002</v>
      </c>
      <c r="AO272" s="101">
        <v>2.6327500000000001</v>
      </c>
      <c r="AP272" s="99">
        <v>115.98750000000001</v>
      </c>
      <c r="AQ272" s="99">
        <v>128.15</v>
      </c>
      <c r="AR272" s="99">
        <v>92.792500000000004</v>
      </c>
      <c r="AS272" s="99">
        <v>9.2850000000000001</v>
      </c>
      <c r="AT272" s="99">
        <v>470.97249999999997</v>
      </c>
      <c r="AU272" s="99">
        <v>4.9324999999999992</v>
      </c>
      <c r="AV272" s="99">
        <v>10.282499999999999</v>
      </c>
      <c r="AW272" s="99">
        <v>3.8474999999999997</v>
      </c>
      <c r="AX272" s="99">
        <v>12.45</v>
      </c>
      <c r="AY272" s="99">
        <v>40.75</v>
      </c>
      <c r="AZ272" s="99">
        <v>1.8149999999999999</v>
      </c>
      <c r="BA272" s="99">
        <v>0.96249999999999991</v>
      </c>
      <c r="BB272" s="99">
        <v>11.020000000000001</v>
      </c>
      <c r="BC272" s="99">
        <v>26.234999999999999</v>
      </c>
      <c r="BD272" s="99">
        <v>24.89</v>
      </c>
      <c r="BE272" s="99">
        <v>26.767500000000002</v>
      </c>
      <c r="BF272" s="99">
        <v>84.5</v>
      </c>
      <c r="BG272" s="99">
        <v>11.006666666666668</v>
      </c>
      <c r="BH272" s="99">
        <v>12.717499999999999</v>
      </c>
      <c r="BI272" s="99">
        <v>11.175000000000001</v>
      </c>
      <c r="BJ272" s="99">
        <v>2.3149999999999999</v>
      </c>
      <c r="BK272" s="99">
        <v>49.415000000000006</v>
      </c>
      <c r="BL272" s="99">
        <v>10.4575</v>
      </c>
      <c r="BM272" s="99">
        <v>7.6974999999999998</v>
      </c>
    </row>
    <row r="273" spans="1:65" x14ac:dyDescent="0.2">
      <c r="A273" s="13">
        <v>5132300500</v>
      </c>
      <c r="B273" s="14" t="s">
        <v>664</v>
      </c>
      <c r="C273" s="14" t="s">
        <v>673</v>
      </c>
      <c r="D273" s="14" t="s">
        <v>674</v>
      </c>
      <c r="E273" s="99">
        <v>11.923265365740333</v>
      </c>
      <c r="F273" s="99">
        <v>4.3668806790659929</v>
      </c>
      <c r="G273" s="99">
        <v>3.8903151385279555</v>
      </c>
      <c r="H273" s="99">
        <v>1.0683511838750386</v>
      </c>
      <c r="I273" s="99">
        <v>1.0272656488530252</v>
      </c>
      <c r="J273" s="99">
        <v>1.8531094086173625</v>
      </c>
      <c r="K273" s="99">
        <v>1.2518064120075028</v>
      </c>
      <c r="L273" s="99">
        <v>0.96902573903741973</v>
      </c>
      <c r="M273" s="99">
        <v>3.8807221673971042</v>
      </c>
      <c r="N273" s="99">
        <v>3.3591429488208355</v>
      </c>
      <c r="O273" s="99">
        <v>0.44106274556296721</v>
      </c>
      <c r="P273" s="99">
        <v>1.3981172827907424</v>
      </c>
      <c r="Q273" s="99">
        <v>3.2277296236145716</v>
      </c>
      <c r="R273" s="99">
        <v>3.3223987250959142</v>
      </c>
      <c r="S273" s="99">
        <v>3.6969323645949954</v>
      </c>
      <c r="T273" s="99">
        <v>2.5584807180638469</v>
      </c>
      <c r="U273" s="99">
        <v>4.3251411291071804</v>
      </c>
      <c r="V273" s="99">
        <v>1.2675275828242569</v>
      </c>
      <c r="W273" s="99">
        <v>1.8810151669775237</v>
      </c>
      <c r="X273" s="99">
        <v>1.6249789061547479</v>
      </c>
      <c r="Y273" s="99">
        <v>15.815150731365723</v>
      </c>
      <c r="Z273" s="99">
        <v>3.8524638686871406</v>
      </c>
      <c r="AA273" s="99">
        <v>2.86060774272402</v>
      </c>
      <c r="AB273" s="99">
        <v>1.0286693683551431</v>
      </c>
      <c r="AC273" s="99">
        <v>2.4634388737566155</v>
      </c>
      <c r="AD273" s="99">
        <v>1.73438951689348</v>
      </c>
      <c r="AE273" s="92">
        <v>687.3178657071976</v>
      </c>
      <c r="AF273" s="92">
        <v>302629.81195809355</v>
      </c>
      <c r="AG273" s="100">
        <v>3.219471190995582</v>
      </c>
      <c r="AH273" s="92">
        <v>983.79532499626146</v>
      </c>
      <c r="AI273" s="99" t="s">
        <v>869</v>
      </c>
      <c r="AJ273" s="99">
        <v>95.814866739086341</v>
      </c>
      <c r="AK273" s="99">
        <v>53.826347392031472</v>
      </c>
      <c r="AL273" s="99">
        <v>149.64121413111781</v>
      </c>
      <c r="AM273" s="99">
        <v>181.38113157063896</v>
      </c>
      <c r="AN273" s="99">
        <v>40.404834135547446</v>
      </c>
      <c r="AO273" s="101">
        <v>2.5774116144698125</v>
      </c>
      <c r="AP273" s="99">
        <v>124.69626503432208</v>
      </c>
      <c r="AQ273" s="99">
        <v>129.59224879921112</v>
      </c>
      <c r="AR273" s="99">
        <v>92.469198807787976</v>
      </c>
      <c r="AS273" s="99">
        <v>9.8225273284357115</v>
      </c>
      <c r="AT273" s="99">
        <v>478.41450901547933</v>
      </c>
      <c r="AU273" s="99">
        <v>4.0451718097793687</v>
      </c>
      <c r="AV273" s="99">
        <v>13.340628952338127</v>
      </c>
      <c r="AW273" s="99">
        <v>3.9004265593990088</v>
      </c>
      <c r="AX273" s="99">
        <v>17.931705922719996</v>
      </c>
      <c r="AY273" s="99">
        <v>26.813837935291446</v>
      </c>
      <c r="AZ273" s="99">
        <v>1.8206111815845962</v>
      </c>
      <c r="BA273" s="99">
        <v>0.97181103425882809</v>
      </c>
      <c r="BB273" s="99">
        <v>10.290628914831384</v>
      </c>
      <c r="BC273" s="99">
        <v>27.197487546759152</v>
      </c>
      <c r="BD273" s="99">
        <v>26.775061179142668</v>
      </c>
      <c r="BE273" s="99">
        <v>40.709137528597182</v>
      </c>
      <c r="BF273" s="99">
        <v>67.182484655231818</v>
      </c>
      <c r="BG273" s="99">
        <v>5.394603403271077</v>
      </c>
      <c r="BH273" s="99">
        <v>8.0019628931320419</v>
      </c>
      <c r="BI273" s="99">
        <v>12.831207508136053</v>
      </c>
      <c r="BJ273" s="99">
        <v>2.1935611537906796</v>
      </c>
      <c r="BK273" s="99">
        <v>50.167839762910916</v>
      </c>
      <c r="BL273" s="99">
        <v>10.05682464664801</v>
      </c>
      <c r="BM273" s="99">
        <v>10.340860618954224</v>
      </c>
    </row>
    <row r="274" spans="1:65" x14ac:dyDescent="0.2">
      <c r="A274" s="13">
        <v>5140060800</v>
      </c>
      <c r="B274" s="14" t="s">
        <v>664</v>
      </c>
      <c r="C274" s="14" t="s">
        <v>675</v>
      </c>
      <c r="D274" s="14" t="s">
        <v>676</v>
      </c>
      <c r="E274" s="99">
        <v>12.332499999999998</v>
      </c>
      <c r="F274" s="99">
        <v>4.01</v>
      </c>
      <c r="G274" s="99">
        <v>3.9349999999999996</v>
      </c>
      <c r="H274" s="99">
        <v>1.0900000000000001</v>
      </c>
      <c r="I274" s="99">
        <v>1.0449999999999999</v>
      </c>
      <c r="J274" s="99">
        <v>1.7774999999999999</v>
      </c>
      <c r="K274" s="99">
        <v>1.1225000000000001</v>
      </c>
      <c r="L274" s="99">
        <v>1.0050000000000001</v>
      </c>
      <c r="M274" s="99">
        <v>3.74</v>
      </c>
      <c r="N274" s="99">
        <v>3.5074999999999998</v>
      </c>
      <c r="O274" s="99">
        <v>0.5</v>
      </c>
      <c r="P274" s="99">
        <v>1.4424999999999999</v>
      </c>
      <c r="Q274" s="99">
        <v>3.53</v>
      </c>
      <c r="R274" s="99">
        <v>3.3925000000000001</v>
      </c>
      <c r="S274" s="99">
        <v>3.8849999999999998</v>
      </c>
      <c r="T274" s="99">
        <v>1.7825000000000002</v>
      </c>
      <c r="U274" s="99">
        <v>4.1174999999999997</v>
      </c>
      <c r="V274" s="99">
        <v>1.1675</v>
      </c>
      <c r="W274" s="99">
        <v>1.9375</v>
      </c>
      <c r="X274" s="99">
        <v>1.6700000000000002</v>
      </c>
      <c r="Y274" s="99">
        <v>15.817499999999999</v>
      </c>
      <c r="Z274" s="99">
        <v>4.1449999999999996</v>
      </c>
      <c r="AA274" s="99">
        <v>2.1124999999999998</v>
      </c>
      <c r="AB274" s="99">
        <v>1.0274999999999999</v>
      </c>
      <c r="AC274" s="99">
        <v>3.2849999999999997</v>
      </c>
      <c r="AD274" s="99">
        <v>1.92</v>
      </c>
      <c r="AE274" s="92">
        <v>1232.8525</v>
      </c>
      <c r="AF274" s="92">
        <v>345777.25</v>
      </c>
      <c r="AG274" s="100">
        <v>3.1485000000001757</v>
      </c>
      <c r="AH274" s="92">
        <v>1115.2123749053508</v>
      </c>
      <c r="AI274" s="99" t="s">
        <v>869</v>
      </c>
      <c r="AJ274" s="99">
        <v>95.161729038047483</v>
      </c>
      <c r="AK274" s="99">
        <v>89.162548420558124</v>
      </c>
      <c r="AL274" s="99">
        <v>184.32427745860559</v>
      </c>
      <c r="AM274" s="99">
        <v>181.42140000000001</v>
      </c>
      <c r="AN274" s="99">
        <v>48.922499999999999</v>
      </c>
      <c r="AO274" s="101">
        <v>2.5907499999999999</v>
      </c>
      <c r="AP274" s="99">
        <v>113.52500000000001</v>
      </c>
      <c r="AQ274" s="99">
        <v>146.41749999999999</v>
      </c>
      <c r="AR274" s="99">
        <v>105.8575</v>
      </c>
      <c r="AS274" s="99">
        <v>9.73</v>
      </c>
      <c r="AT274" s="99">
        <v>443.65499999999997</v>
      </c>
      <c r="AU274" s="99">
        <v>4.9575000000000005</v>
      </c>
      <c r="AV274" s="99">
        <v>10.392499999999998</v>
      </c>
      <c r="AW274" s="99">
        <v>4.25</v>
      </c>
      <c r="AX274" s="99">
        <v>22.227499999999999</v>
      </c>
      <c r="AY274" s="99">
        <v>47.447499999999998</v>
      </c>
      <c r="AZ274" s="99">
        <v>1.87</v>
      </c>
      <c r="BA274" s="99">
        <v>1</v>
      </c>
      <c r="BB274" s="99">
        <v>12.897500000000001</v>
      </c>
      <c r="BC274" s="99">
        <v>27.965000000000003</v>
      </c>
      <c r="BD274" s="99">
        <v>22.922499999999999</v>
      </c>
      <c r="BE274" s="99">
        <v>26.797499999999999</v>
      </c>
      <c r="BF274" s="99">
        <v>92.792500000000004</v>
      </c>
      <c r="BG274" s="99">
        <v>6.6002083333333346</v>
      </c>
      <c r="BH274" s="99">
        <v>11.552500000000002</v>
      </c>
      <c r="BI274" s="99">
        <v>19.425000000000001</v>
      </c>
      <c r="BJ274" s="99">
        <v>2.7324999999999999</v>
      </c>
      <c r="BK274" s="99">
        <v>56.827500000000001</v>
      </c>
      <c r="BL274" s="99">
        <v>9.84</v>
      </c>
      <c r="BM274" s="99">
        <v>8.2149999999999999</v>
      </c>
    </row>
    <row r="275" spans="1:65" x14ac:dyDescent="0.2">
      <c r="A275" s="13">
        <v>5140220830</v>
      </c>
      <c r="B275" s="14" t="s">
        <v>664</v>
      </c>
      <c r="C275" s="14" t="s">
        <v>677</v>
      </c>
      <c r="D275" s="14" t="s">
        <v>678</v>
      </c>
      <c r="E275" s="99">
        <v>11.4625</v>
      </c>
      <c r="F275" s="99">
        <v>3.7699999999999996</v>
      </c>
      <c r="G275" s="99">
        <v>3.8874999999999997</v>
      </c>
      <c r="H275" s="99">
        <v>1.08</v>
      </c>
      <c r="I275" s="99">
        <v>1.01</v>
      </c>
      <c r="J275" s="99">
        <v>1.8399999999999999</v>
      </c>
      <c r="K275" s="99">
        <v>1.1924999999999999</v>
      </c>
      <c r="L275" s="99">
        <v>0.9850000000000001</v>
      </c>
      <c r="M275" s="99">
        <v>3.7675000000000001</v>
      </c>
      <c r="N275" s="99">
        <v>2.8824999999999998</v>
      </c>
      <c r="O275" s="99">
        <v>0.48499999999999999</v>
      </c>
      <c r="P275" s="99">
        <v>1.4775</v>
      </c>
      <c r="Q275" s="99">
        <v>3.27</v>
      </c>
      <c r="R275" s="99">
        <v>3.3450000000000002</v>
      </c>
      <c r="S275" s="99">
        <v>3.6949999999999998</v>
      </c>
      <c r="T275" s="99">
        <v>1.94</v>
      </c>
      <c r="U275" s="99">
        <v>3.8325</v>
      </c>
      <c r="V275" s="99">
        <v>1.1475</v>
      </c>
      <c r="W275" s="99">
        <v>1.81</v>
      </c>
      <c r="X275" s="99">
        <v>1.5049999999999999</v>
      </c>
      <c r="Y275" s="99">
        <v>16.0625</v>
      </c>
      <c r="Z275" s="99">
        <v>4.0975000000000001</v>
      </c>
      <c r="AA275" s="99">
        <v>2.0724999999999998</v>
      </c>
      <c r="AB275" s="99">
        <v>0.95250000000000001</v>
      </c>
      <c r="AC275" s="99">
        <v>2.5950000000000002</v>
      </c>
      <c r="AD275" s="99">
        <v>1.7774999999999999</v>
      </c>
      <c r="AE275" s="92">
        <v>961.54250000000002</v>
      </c>
      <c r="AF275" s="92">
        <v>348030</v>
      </c>
      <c r="AG275" s="100">
        <v>3.0175000000001253</v>
      </c>
      <c r="AH275" s="92">
        <v>1105.2387520174786</v>
      </c>
      <c r="AI275" s="99">
        <v>176.64392492821506</v>
      </c>
      <c r="AJ275" s="99" t="s">
        <v>869</v>
      </c>
      <c r="AK275" s="99" t="s">
        <v>869</v>
      </c>
      <c r="AL275" s="99">
        <v>176.64392492821506</v>
      </c>
      <c r="AM275" s="99">
        <v>181.42140000000001</v>
      </c>
      <c r="AN275" s="99">
        <v>44.19</v>
      </c>
      <c r="AO275" s="101">
        <v>2.5535000000000001</v>
      </c>
      <c r="AP275" s="99">
        <v>96.037499999999994</v>
      </c>
      <c r="AQ275" s="99">
        <v>102.5625</v>
      </c>
      <c r="AR275" s="99">
        <v>114.25</v>
      </c>
      <c r="AS275" s="99">
        <v>9.32</v>
      </c>
      <c r="AT275" s="99">
        <v>455.97750000000002</v>
      </c>
      <c r="AU275" s="99">
        <v>4.8949999999999996</v>
      </c>
      <c r="AV275" s="99">
        <v>10.3725</v>
      </c>
      <c r="AW275" s="99">
        <v>3.88</v>
      </c>
      <c r="AX275" s="99">
        <v>14.84</v>
      </c>
      <c r="AY275" s="99">
        <v>35.475000000000001</v>
      </c>
      <c r="AZ275" s="99">
        <v>1.845</v>
      </c>
      <c r="BA275" s="99">
        <v>0.92999999999999994</v>
      </c>
      <c r="BB275" s="99">
        <v>9.7424999999999997</v>
      </c>
      <c r="BC275" s="99">
        <v>19.067499999999999</v>
      </c>
      <c r="BD275" s="99">
        <v>20.077500000000001</v>
      </c>
      <c r="BE275" s="99">
        <v>27.314999999999998</v>
      </c>
      <c r="BF275" s="99">
        <v>82.3</v>
      </c>
      <c r="BG275" s="99">
        <v>9.6616666666666671</v>
      </c>
      <c r="BH275" s="99">
        <v>10.584999999999999</v>
      </c>
      <c r="BI275" s="99">
        <v>16.02</v>
      </c>
      <c r="BJ275" s="99">
        <v>2.1800000000000002</v>
      </c>
      <c r="BK275" s="99">
        <v>59.9</v>
      </c>
      <c r="BL275" s="99">
        <v>10.525</v>
      </c>
      <c r="BM275" s="99">
        <v>7.5075000000000003</v>
      </c>
    </row>
    <row r="276" spans="1:65" x14ac:dyDescent="0.2">
      <c r="A276" s="13">
        <v>5147260400</v>
      </c>
      <c r="B276" s="14" t="s">
        <v>664</v>
      </c>
      <c r="C276" s="14" t="s">
        <v>679</v>
      </c>
      <c r="D276" s="14" t="s">
        <v>680</v>
      </c>
      <c r="E276" s="99">
        <v>11.937499999999998</v>
      </c>
      <c r="F276" s="99">
        <v>4.3550000000000004</v>
      </c>
      <c r="G276" s="99">
        <v>4.3774999999999995</v>
      </c>
      <c r="H276" s="99">
        <v>1.2475000000000001</v>
      </c>
      <c r="I276" s="99">
        <v>1.1149999999999998</v>
      </c>
      <c r="J276" s="99">
        <v>1.855</v>
      </c>
      <c r="K276" s="99">
        <v>1.2649999999999999</v>
      </c>
      <c r="L276" s="99">
        <v>1.35</v>
      </c>
      <c r="M276" s="99">
        <v>3.71</v>
      </c>
      <c r="N276" s="99">
        <v>3.3250000000000002</v>
      </c>
      <c r="O276" s="99">
        <v>0.48</v>
      </c>
      <c r="P276" s="99">
        <v>1.3174999999999999</v>
      </c>
      <c r="Q276" s="99">
        <v>3.6150000000000002</v>
      </c>
      <c r="R276" s="99">
        <v>3.8100000000000005</v>
      </c>
      <c r="S276" s="99">
        <v>3.8049999999999997</v>
      </c>
      <c r="T276" s="99">
        <v>2.5350000000000001</v>
      </c>
      <c r="U276" s="99">
        <v>4.0999999999999996</v>
      </c>
      <c r="V276" s="99">
        <v>1.2775000000000001</v>
      </c>
      <c r="W276" s="99">
        <v>1.9550000000000001</v>
      </c>
      <c r="X276" s="99">
        <v>1.6950000000000001</v>
      </c>
      <c r="Y276" s="99">
        <v>15.655000000000001</v>
      </c>
      <c r="Z276" s="99">
        <v>4.4824999999999999</v>
      </c>
      <c r="AA276" s="99">
        <v>2.3525</v>
      </c>
      <c r="AB276" s="99">
        <v>1.2750000000000001</v>
      </c>
      <c r="AC276" s="99">
        <v>3.4375</v>
      </c>
      <c r="AD276" s="99">
        <v>2.0024999999999999</v>
      </c>
      <c r="AE276" s="92">
        <v>1255.4324999999999</v>
      </c>
      <c r="AF276" s="92">
        <v>356252.25</v>
      </c>
      <c r="AG276" s="100">
        <v>3.2679166667502639</v>
      </c>
      <c r="AH276" s="92">
        <v>1166.9021479172995</v>
      </c>
      <c r="AI276" s="99" t="s">
        <v>869</v>
      </c>
      <c r="AJ276" s="99">
        <v>97.68480777278846</v>
      </c>
      <c r="AK276" s="99">
        <v>85.318703779999993</v>
      </c>
      <c r="AL276" s="99">
        <v>183.00351155278844</v>
      </c>
      <c r="AM276" s="99">
        <v>183.5394</v>
      </c>
      <c r="AN276" s="99">
        <v>48.837499999999999</v>
      </c>
      <c r="AO276" s="101">
        <v>2.64425</v>
      </c>
      <c r="AP276" s="99">
        <v>106.705</v>
      </c>
      <c r="AQ276" s="99">
        <v>84.35</v>
      </c>
      <c r="AR276" s="99">
        <v>106.095</v>
      </c>
      <c r="AS276" s="99">
        <v>10.2075</v>
      </c>
      <c r="AT276" s="99">
        <v>470.60249999999996</v>
      </c>
      <c r="AU276" s="99">
        <v>4.87</v>
      </c>
      <c r="AV276" s="99">
        <v>10.6975</v>
      </c>
      <c r="AW276" s="99">
        <v>3.8025000000000002</v>
      </c>
      <c r="AX276" s="99">
        <v>21.6</v>
      </c>
      <c r="AY276" s="99">
        <v>38.407499999999999</v>
      </c>
      <c r="AZ276" s="99">
        <v>2.4675000000000002</v>
      </c>
      <c r="BA276" s="99">
        <v>1.0425</v>
      </c>
      <c r="BB276" s="99">
        <v>13.215</v>
      </c>
      <c r="BC276" s="99">
        <v>32.907499999999999</v>
      </c>
      <c r="BD276" s="99">
        <v>25.212499999999999</v>
      </c>
      <c r="BE276" s="99">
        <v>36.89</v>
      </c>
      <c r="BF276" s="99">
        <v>84.784999999999997</v>
      </c>
      <c r="BG276" s="99">
        <v>12.467499999999999</v>
      </c>
      <c r="BH276" s="99">
        <v>9.6050000000000004</v>
      </c>
      <c r="BI276" s="99">
        <v>19.75</v>
      </c>
      <c r="BJ276" s="99">
        <v>2.3274999999999997</v>
      </c>
      <c r="BK276" s="99">
        <v>59.05</v>
      </c>
      <c r="BL276" s="99">
        <v>10.415000000000001</v>
      </c>
      <c r="BM276" s="99">
        <v>10.047499999999999</v>
      </c>
    </row>
    <row r="277" spans="1:65" x14ac:dyDescent="0.2">
      <c r="A277" s="13">
        <v>5147894170</v>
      </c>
      <c r="B277" s="14" t="s">
        <v>664</v>
      </c>
      <c r="C277" s="14" t="s">
        <v>270</v>
      </c>
      <c r="D277" s="14" t="s">
        <v>867</v>
      </c>
      <c r="E277" s="99">
        <v>13.475970432267898</v>
      </c>
      <c r="F277" s="99">
        <v>4.9460013471416522</v>
      </c>
      <c r="G277" s="99">
        <v>5.27816665424145</v>
      </c>
      <c r="H277" s="99">
        <v>1.5960877235626565</v>
      </c>
      <c r="I277" s="99">
        <v>1.4925122507949027</v>
      </c>
      <c r="J277" s="99">
        <v>2.6717823156110749</v>
      </c>
      <c r="K277" s="99">
        <v>1.8614146907355138</v>
      </c>
      <c r="L277" s="99">
        <v>1.3633775558941352</v>
      </c>
      <c r="M277" s="99">
        <v>4.736346539934118</v>
      </c>
      <c r="N277" s="99">
        <v>4.1163348879506749</v>
      </c>
      <c r="O277" s="99">
        <v>0.60566122499313713</v>
      </c>
      <c r="P277" s="99">
        <v>1.7697399339142921</v>
      </c>
      <c r="Q277" s="99">
        <v>4.2257180253748086</v>
      </c>
      <c r="R277" s="99">
        <v>3.8862223292362641</v>
      </c>
      <c r="S277" s="99">
        <v>4.5728462416125861</v>
      </c>
      <c r="T277" s="99">
        <v>3.2607393328270127</v>
      </c>
      <c r="U277" s="99">
        <v>4.5096328764765872</v>
      </c>
      <c r="V277" s="99">
        <v>1.6351127299698203</v>
      </c>
      <c r="W277" s="99">
        <v>2.2104788421276695</v>
      </c>
      <c r="X277" s="99">
        <v>2.1436893380082682</v>
      </c>
      <c r="Y277" s="99">
        <v>18.349735263653393</v>
      </c>
      <c r="Z277" s="99">
        <v>5.4953576320438229</v>
      </c>
      <c r="AA277" s="99">
        <v>3.5745542261720669</v>
      </c>
      <c r="AB277" s="99">
        <v>1.3845528675233929</v>
      </c>
      <c r="AC277" s="99">
        <v>3.4433586701168668</v>
      </c>
      <c r="AD277" s="99">
        <v>2.2623579864542736</v>
      </c>
      <c r="AE277" s="92">
        <v>2330.2286992231461</v>
      </c>
      <c r="AF277" s="92">
        <v>912752.027894172</v>
      </c>
      <c r="AG277" s="100">
        <v>3.2580275691552751</v>
      </c>
      <c r="AH277" s="92">
        <v>2986.5051389287328</v>
      </c>
      <c r="AI277" s="99" t="s">
        <v>869</v>
      </c>
      <c r="AJ277" s="99">
        <v>86.488012058216057</v>
      </c>
      <c r="AK277" s="99">
        <v>78.802010341585827</v>
      </c>
      <c r="AL277" s="99">
        <v>165.2900223998019</v>
      </c>
      <c r="AM277" s="99">
        <v>181.38777087400373</v>
      </c>
      <c r="AN277" s="99">
        <v>60.410454379954224</v>
      </c>
      <c r="AO277" s="101">
        <v>3.0018496915206305</v>
      </c>
      <c r="AP277" s="99">
        <v>110.44121322715887</v>
      </c>
      <c r="AQ277" s="99">
        <v>131.62007631059677</v>
      </c>
      <c r="AR277" s="99">
        <v>104.08795110280774</v>
      </c>
      <c r="AS277" s="99">
        <v>10.244513342168855</v>
      </c>
      <c r="AT277" s="99">
        <v>444.81427675796169</v>
      </c>
      <c r="AU277" s="99">
        <v>5.8377157137404758</v>
      </c>
      <c r="AV277" s="99">
        <v>12.083587269094464</v>
      </c>
      <c r="AW277" s="99">
        <v>3.94464886033564</v>
      </c>
      <c r="AX277" s="99">
        <v>26.492163325411184</v>
      </c>
      <c r="AY277" s="99">
        <v>64.115452327148319</v>
      </c>
      <c r="AZ277" s="99">
        <v>3.9065818651677136</v>
      </c>
      <c r="BA277" s="99">
        <v>1.0983157368032568</v>
      </c>
      <c r="BB277" s="99">
        <v>14.044344961900228</v>
      </c>
      <c r="BC277" s="99">
        <v>29.671812698086082</v>
      </c>
      <c r="BD277" s="99">
        <v>21.893531471132661</v>
      </c>
      <c r="BE277" s="99">
        <v>37.576408829096117</v>
      </c>
      <c r="BF277" s="99">
        <v>67.187222303235131</v>
      </c>
      <c r="BG277" s="99">
        <v>9.313161071762794</v>
      </c>
      <c r="BH277" s="99">
        <v>13.767089297908392</v>
      </c>
      <c r="BI277" s="99">
        <v>23.72091026959669</v>
      </c>
      <c r="BJ277" s="99">
        <v>2.7335696146102912</v>
      </c>
      <c r="BK277" s="99">
        <v>70.73626687231463</v>
      </c>
      <c r="BL277" s="99">
        <v>10.734364949573445</v>
      </c>
      <c r="BM277" s="99">
        <v>11.148241345326628</v>
      </c>
    </row>
    <row r="278" spans="1:65" x14ac:dyDescent="0.2">
      <c r="A278" s="13">
        <v>5147894173</v>
      </c>
      <c r="B278" s="14" t="s">
        <v>664</v>
      </c>
      <c r="C278" s="14" t="s">
        <v>270</v>
      </c>
      <c r="D278" s="14" t="s">
        <v>681</v>
      </c>
      <c r="E278" s="99">
        <v>14.605</v>
      </c>
      <c r="F278" s="99">
        <v>4.5950000000000006</v>
      </c>
      <c r="G278" s="99">
        <v>5.2200000000000006</v>
      </c>
      <c r="H278" s="99">
        <v>1.5825</v>
      </c>
      <c r="I278" s="99">
        <v>1.3174999999999999</v>
      </c>
      <c r="J278" s="99">
        <v>2.5149999999999997</v>
      </c>
      <c r="K278" s="99">
        <v>2.1274999999999999</v>
      </c>
      <c r="L278" s="99">
        <v>1.2199999999999998</v>
      </c>
      <c r="M278" s="99">
        <v>4.9024999999999999</v>
      </c>
      <c r="N278" s="99">
        <v>3.99</v>
      </c>
      <c r="O278" s="99">
        <v>0.66500000000000004</v>
      </c>
      <c r="P278" s="99">
        <v>1.49</v>
      </c>
      <c r="Q278" s="99">
        <v>3.7475000000000001</v>
      </c>
      <c r="R278" s="99">
        <v>3.6175000000000002</v>
      </c>
      <c r="S278" s="99">
        <v>4.8574999999999999</v>
      </c>
      <c r="T278" s="99">
        <v>3.5999999999999996</v>
      </c>
      <c r="U278" s="99">
        <v>4.5425000000000004</v>
      </c>
      <c r="V278" s="99">
        <v>1.5925</v>
      </c>
      <c r="W278" s="99">
        <v>2.2850000000000001</v>
      </c>
      <c r="X278" s="99">
        <v>2.0474999999999999</v>
      </c>
      <c r="Y278" s="99">
        <v>15.637499999999999</v>
      </c>
      <c r="Z278" s="99">
        <v>6.0250000000000004</v>
      </c>
      <c r="AA278" s="99">
        <v>3.2225000000000001</v>
      </c>
      <c r="AB278" s="99">
        <v>1.5050000000000001</v>
      </c>
      <c r="AC278" s="99">
        <v>3.3174999999999999</v>
      </c>
      <c r="AD278" s="99">
        <v>2.0650000000000004</v>
      </c>
      <c r="AE278" s="92">
        <v>2646.5699999999997</v>
      </c>
      <c r="AF278" s="92">
        <v>987642.66749999998</v>
      </c>
      <c r="AG278" s="100">
        <v>3.2258014420410461</v>
      </c>
      <c r="AH278" s="92">
        <v>3225.1170297122153</v>
      </c>
      <c r="AI278" s="99" t="s">
        <v>869</v>
      </c>
      <c r="AJ278" s="99">
        <v>86.201331763839093</v>
      </c>
      <c r="AK278" s="99">
        <v>74.77680427946683</v>
      </c>
      <c r="AL278" s="99">
        <v>160.97813604330594</v>
      </c>
      <c r="AM278" s="99">
        <v>181.42140000000001</v>
      </c>
      <c r="AN278" s="99">
        <v>55.25</v>
      </c>
      <c r="AO278" s="101">
        <v>2.8847499999999999</v>
      </c>
      <c r="AP278" s="99">
        <v>96.832499999999996</v>
      </c>
      <c r="AQ278" s="99">
        <v>119.375</v>
      </c>
      <c r="AR278" s="99">
        <v>105.375</v>
      </c>
      <c r="AS278" s="99">
        <v>10.9925</v>
      </c>
      <c r="AT278" s="99">
        <v>436.96500000000003</v>
      </c>
      <c r="AU278" s="99">
        <v>5.43</v>
      </c>
      <c r="AV278" s="99">
        <v>12.015000000000001</v>
      </c>
      <c r="AW278" s="99">
        <v>3.9475000000000002</v>
      </c>
      <c r="AX278" s="99">
        <v>31.55</v>
      </c>
      <c r="AY278" s="99">
        <v>62.215000000000003</v>
      </c>
      <c r="AZ278" s="99">
        <v>3.085</v>
      </c>
      <c r="BA278" s="99">
        <v>1.03</v>
      </c>
      <c r="BB278" s="99">
        <v>16.072500000000002</v>
      </c>
      <c r="BC278" s="99">
        <v>28.844999999999999</v>
      </c>
      <c r="BD278" s="99">
        <v>21.1675</v>
      </c>
      <c r="BE278" s="99">
        <v>31.685000000000002</v>
      </c>
      <c r="BF278" s="99">
        <v>76.747500000000002</v>
      </c>
      <c r="BG278" s="99">
        <v>9.25</v>
      </c>
      <c r="BH278" s="99">
        <v>14.42</v>
      </c>
      <c r="BI278" s="99">
        <v>22.75</v>
      </c>
      <c r="BJ278" s="99">
        <v>2.8675000000000002</v>
      </c>
      <c r="BK278" s="99">
        <v>81.75</v>
      </c>
      <c r="BL278" s="99">
        <v>10.9925</v>
      </c>
      <c r="BM278" s="99">
        <v>10.860000000000001</v>
      </c>
    </row>
    <row r="279" spans="1:65" x14ac:dyDescent="0.2">
      <c r="A279" s="13">
        <v>5149020950</v>
      </c>
      <c r="B279" s="14" t="s">
        <v>664</v>
      </c>
      <c r="C279" s="14" t="s">
        <v>682</v>
      </c>
      <c r="D279" s="14" t="s">
        <v>683</v>
      </c>
      <c r="E279" s="99">
        <v>13.235000000000001</v>
      </c>
      <c r="F279" s="99">
        <v>4.2075000000000005</v>
      </c>
      <c r="G279" s="99">
        <v>4.5399999999999991</v>
      </c>
      <c r="H279" s="99">
        <v>1.2374999999999998</v>
      </c>
      <c r="I279" s="99">
        <v>0.92249999999999999</v>
      </c>
      <c r="J279" s="99">
        <v>1.9849999999999999</v>
      </c>
      <c r="K279" s="99">
        <v>1.365</v>
      </c>
      <c r="L279" s="99">
        <v>1.0874999999999999</v>
      </c>
      <c r="M279" s="99">
        <v>3.9699999999999998</v>
      </c>
      <c r="N279" s="99">
        <v>3.0675000000000003</v>
      </c>
      <c r="O279" s="99">
        <v>0.51500000000000001</v>
      </c>
      <c r="P279" s="99">
        <v>1.4975000000000001</v>
      </c>
      <c r="Q279" s="99">
        <v>3.8824999999999998</v>
      </c>
      <c r="R279" s="99">
        <v>3.2424999999999997</v>
      </c>
      <c r="S279" s="99">
        <v>3.8849999999999998</v>
      </c>
      <c r="T279" s="99">
        <v>2.0049999999999999</v>
      </c>
      <c r="U279" s="99">
        <v>4.1450000000000005</v>
      </c>
      <c r="V279" s="99">
        <v>1.105</v>
      </c>
      <c r="W279" s="99">
        <v>1.9074999999999998</v>
      </c>
      <c r="X279" s="99">
        <v>1.75</v>
      </c>
      <c r="Y279" s="99">
        <v>14.827500000000001</v>
      </c>
      <c r="Z279" s="99">
        <v>3.8725000000000001</v>
      </c>
      <c r="AA279" s="99">
        <v>2.41</v>
      </c>
      <c r="AB279" s="99">
        <v>0.875</v>
      </c>
      <c r="AC279" s="99">
        <v>2.7675000000000001</v>
      </c>
      <c r="AD279" s="99">
        <v>1.89</v>
      </c>
      <c r="AE279" s="92">
        <v>1118.5625</v>
      </c>
      <c r="AF279" s="92">
        <v>374239.25</v>
      </c>
      <c r="AG279" s="100">
        <v>2.9822916666667063</v>
      </c>
      <c r="AH279" s="92">
        <v>1182.8879496493316</v>
      </c>
      <c r="AI279" s="99" t="s">
        <v>869</v>
      </c>
      <c r="AJ279" s="99">
        <v>104.77718737598083</v>
      </c>
      <c r="AK279" s="99">
        <v>71.870265352968858</v>
      </c>
      <c r="AL279" s="99">
        <v>176.6474527289497</v>
      </c>
      <c r="AM279" s="99">
        <v>181.42140000000001</v>
      </c>
      <c r="AN279" s="99">
        <v>40.730000000000004</v>
      </c>
      <c r="AO279" s="101">
        <v>2.69875</v>
      </c>
      <c r="AP279" s="99">
        <v>110</v>
      </c>
      <c r="AQ279" s="99">
        <v>102.6575</v>
      </c>
      <c r="AR279" s="99">
        <v>120</v>
      </c>
      <c r="AS279" s="99">
        <v>10.282500000000001</v>
      </c>
      <c r="AT279" s="99">
        <v>467.99749999999995</v>
      </c>
      <c r="AU279" s="99">
        <v>3.7149999999999999</v>
      </c>
      <c r="AV279" s="99">
        <v>11.647500000000001</v>
      </c>
      <c r="AW279" s="99">
        <v>3.9775</v>
      </c>
      <c r="AX279" s="99">
        <v>11.727499999999999</v>
      </c>
      <c r="AY279" s="99">
        <v>29.637499999999999</v>
      </c>
      <c r="AZ279" s="99">
        <v>3.3975</v>
      </c>
      <c r="BA279" s="99">
        <v>1.5899999999999999</v>
      </c>
      <c r="BB279" s="99">
        <v>12.324999999999999</v>
      </c>
      <c r="BC279" s="99">
        <v>39.102499999999999</v>
      </c>
      <c r="BD279" s="99">
        <v>30.802500000000002</v>
      </c>
      <c r="BE279" s="99">
        <v>41.875</v>
      </c>
      <c r="BF279" s="99">
        <v>110.5</v>
      </c>
      <c r="BG279" s="99">
        <v>14.749166666666664</v>
      </c>
      <c r="BH279" s="99">
        <v>10.904999999999999</v>
      </c>
      <c r="BI279" s="99">
        <v>16.247499999999999</v>
      </c>
      <c r="BJ279" s="99">
        <v>2.17</v>
      </c>
      <c r="BK279" s="99">
        <v>61.364999999999995</v>
      </c>
      <c r="BL279" s="99">
        <v>10.78</v>
      </c>
      <c r="BM279" s="99">
        <v>9.1174999999999997</v>
      </c>
    </row>
    <row r="280" spans="1:65" x14ac:dyDescent="0.2">
      <c r="A280" s="13">
        <v>5188888440</v>
      </c>
      <c r="B280" s="14" t="s">
        <v>664</v>
      </c>
      <c r="C280" s="14" t="s">
        <v>825</v>
      </c>
      <c r="D280" s="14" t="s">
        <v>868</v>
      </c>
      <c r="E280" s="99">
        <v>11.78135033848841</v>
      </c>
      <c r="F280" s="99">
        <v>4.4313428487643334</v>
      </c>
      <c r="G280" s="99">
        <v>3.7719313273028074</v>
      </c>
      <c r="H280" s="99">
        <v>1.1130006712269753</v>
      </c>
      <c r="I280" s="99">
        <v>0.96547904724656775</v>
      </c>
      <c r="J280" s="99">
        <v>2.3279924106351944</v>
      </c>
      <c r="K280" s="99">
        <v>1.467323188024352</v>
      </c>
      <c r="L280" s="99">
        <v>0.94520439664478872</v>
      </c>
      <c r="M280" s="99">
        <v>3.7397243372096005</v>
      </c>
      <c r="N280" s="99">
        <v>3.1457341092203359</v>
      </c>
      <c r="O280" s="99">
        <v>0.57171519246487901</v>
      </c>
      <c r="P280" s="99">
        <v>1.3955688209594133</v>
      </c>
      <c r="Q280" s="99">
        <v>3.2282532937973039</v>
      </c>
      <c r="R280" s="99">
        <v>3.2540438335027329</v>
      </c>
      <c r="S280" s="99">
        <v>3.4676302684336626</v>
      </c>
      <c r="T280" s="99">
        <v>1.8584219439343446</v>
      </c>
      <c r="U280" s="99">
        <v>4.2849097756925456</v>
      </c>
      <c r="V280" s="99">
        <v>1.2211821621747907</v>
      </c>
      <c r="W280" s="99">
        <v>1.8890948797555731</v>
      </c>
      <c r="X280" s="99">
        <v>1.6757237033760106</v>
      </c>
      <c r="Y280" s="99">
        <v>16.718180453909746</v>
      </c>
      <c r="Z280" s="99">
        <v>4.326051241286434</v>
      </c>
      <c r="AA280" s="99">
        <v>2.5302212534043678</v>
      </c>
      <c r="AB280" s="99">
        <v>1.182288771375795</v>
      </c>
      <c r="AC280" s="99">
        <v>2.9614892207132462</v>
      </c>
      <c r="AD280" s="99">
        <v>1.7414871166998178</v>
      </c>
      <c r="AE280" s="92">
        <v>941.03254497650505</v>
      </c>
      <c r="AF280" s="92">
        <v>334512.69571060885</v>
      </c>
      <c r="AG280" s="100">
        <v>3.1072350977223722</v>
      </c>
      <c r="AH280" s="92">
        <v>1074.7598573289551</v>
      </c>
      <c r="AI280" s="99" t="s">
        <v>869</v>
      </c>
      <c r="AJ280" s="99">
        <v>93.672122713556746</v>
      </c>
      <c r="AK280" s="99">
        <v>101.6486975383344</v>
      </c>
      <c r="AL280" s="99">
        <v>195.32082025189115</v>
      </c>
      <c r="AM280" s="99">
        <v>181.16518315633277</v>
      </c>
      <c r="AN280" s="99">
        <v>41.770190980475761</v>
      </c>
      <c r="AO280" s="101">
        <v>2.8092268917535126</v>
      </c>
      <c r="AP280" s="99">
        <v>109.48534785880611</v>
      </c>
      <c r="AQ280" s="99">
        <v>106.96765513298236</v>
      </c>
      <c r="AR280" s="99">
        <v>105.99919244363181</v>
      </c>
      <c r="AS280" s="99">
        <v>10.038910696868191</v>
      </c>
      <c r="AT280" s="99">
        <v>488.75155413211678</v>
      </c>
      <c r="AU280" s="99">
        <v>4.9966091205304055</v>
      </c>
      <c r="AV280" s="99">
        <v>10.17463097428322</v>
      </c>
      <c r="AW280" s="99">
        <v>4.3578268553388364</v>
      </c>
      <c r="AX280" s="99">
        <v>19.839141587513748</v>
      </c>
      <c r="AY280" s="99">
        <v>36.602357171261147</v>
      </c>
      <c r="AZ280" s="99">
        <v>2.0868281460744496</v>
      </c>
      <c r="BA280" s="99">
        <v>1.0245931517708868</v>
      </c>
      <c r="BB280" s="99">
        <v>12.383708637857559</v>
      </c>
      <c r="BC280" s="99">
        <v>39.733975095748086</v>
      </c>
      <c r="BD280" s="99">
        <v>15.051860652124606</v>
      </c>
      <c r="BE280" s="99">
        <v>23.114468232642015</v>
      </c>
      <c r="BF280" s="99">
        <v>89.682845644353165</v>
      </c>
      <c r="BG280" s="99">
        <v>7.2586716327648961</v>
      </c>
      <c r="BH280" s="99">
        <v>8.211900022707372</v>
      </c>
      <c r="BI280" s="99">
        <v>12.767796621675823</v>
      </c>
      <c r="BJ280" s="99">
        <v>2.2416432208562274</v>
      </c>
      <c r="BK280" s="99">
        <v>41.621482858240618</v>
      </c>
      <c r="BL280" s="99">
        <v>10.445919984137948</v>
      </c>
      <c r="BM280" s="99">
        <v>8.6105673706883934</v>
      </c>
    </row>
    <row r="281" spans="1:65" x14ac:dyDescent="0.2">
      <c r="A281" s="13">
        <v>5313380050</v>
      </c>
      <c r="B281" s="14" t="s">
        <v>684</v>
      </c>
      <c r="C281" s="14" t="s">
        <v>685</v>
      </c>
      <c r="D281" s="14" t="s">
        <v>686</v>
      </c>
      <c r="E281" s="99">
        <v>14.53</v>
      </c>
      <c r="F281" s="99">
        <v>5.4675000000000002</v>
      </c>
      <c r="G281" s="99">
        <v>4.9749999999999996</v>
      </c>
      <c r="H281" s="99">
        <v>1.905</v>
      </c>
      <c r="I281" s="99">
        <v>1.21</v>
      </c>
      <c r="J281" s="99">
        <v>2.19</v>
      </c>
      <c r="K281" s="99">
        <v>1.7975000000000001</v>
      </c>
      <c r="L281" s="99">
        <v>1.0775000000000001</v>
      </c>
      <c r="M281" s="99">
        <v>4.6375000000000002</v>
      </c>
      <c r="N281" s="99">
        <v>3.2149999999999999</v>
      </c>
      <c r="O281" s="99">
        <v>0.66249999999999998</v>
      </c>
      <c r="P281" s="99">
        <v>1.7524999999999999</v>
      </c>
      <c r="Q281" s="99">
        <v>4.0975000000000001</v>
      </c>
      <c r="R281" s="99">
        <v>3.87</v>
      </c>
      <c r="S281" s="99">
        <v>5.2649999999999988</v>
      </c>
      <c r="T281" s="99">
        <v>2.72</v>
      </c>
      <c r="U281" s="99">
        <v>5.2075000000000005</v>
      </c>
      <c r="V281" s="99">
        <v>1.4699999999999998</v>
      </c>
      <c r="W281" s="99">
        <v>2.0949999999999998</v>
      </c>
      <c r="X281" s="99">
        <v>2.08</v>
      </c>
      <c r="Y281" s="99">
        <v>17.922499999999999</v>
      </c>
      <c r="Z281" s="99">
        <v>6.84</v>
      </c>
      <c r="AA281" s="99">
        <v>3.2349999999999999</v>
      </c>
      <c r="AB281" s="99">
        <v>1.595</v>
      </c>
      <c r="AC281" s="99">
        <v>3.125</v>
      </c>
      <c r="AD281" s="99">
        <v>2.0774999999999997</v>
      </c>
      <c r="AE281" s="92">
        <v>1510.1949999999999</v>
      </c>
      <c r="AF281" s="92">
        <v>551161</v>
      </c>
      <c r="AG281" s="100">
        <v>3.1273500000000602</v>
      </c>
      <c r="AH281" s="92">
        <v>1774.8071971054801</v>
      </c>
      <c r="AI281" s="99" t="s">
        <v>869</v>
      </c>
      <c r="AJ281" s="99">
        <v>56.956438408569433</v>
      </c>
      <c r="AK281" s="99">
        <v>65.088366584658047</v>
      </c>
      <c r="AL281" s="99">
        <v>122.04480499322747</v>
      </c>
      <c r="AM281" s="99">
        <v>196.1559</v>
      </c>
      <c r="AN281" s="99">
        <v>62.024999999999999</v>
      </c>
      <c r="AO281" s="101">
        <v>3.4112499999999999</v>
      </c>
      <c r="AP281" s="99">
        <v>177.63249999999999</v>
      </c>
      <c r="AQ281" s="99">
        <v>148.92000000000002</v>
      </c>
      <c r="AR281" s="99">
        <v>114.4575</v>
      </c>
      <c r="AS281" s="99">
        <v>11.06</v>
      </c>
      <c r="AT281" s="99">
        <v>466.63499999999999</v>
      </c>
      <c r="AU281" s="99">
        <v>5.73</v>
      </c>
      <c r="AV281" s="99">
        <v>13.157499999999999</v>
      </c>
      <c r="AW281" s="99">
        <v>4.3350000000000009</v>
      </c>
      <c r="AX281" s="99">
        <v>23.122500000000002</v>
      </c>
      <c r="AY281" s="99">
        <v>45.132499999999993</v>
      </c>
      <c r="AZ281" s="99">
        <v>3.6149999999999998</v>
      </c>
      <c r="BA281" s="99">
        <v>1.375</v>
      </c>
      <c r="BB281" s="99">
        <v>15.737499999999999</v>
      </c>
      <c r="BC281" s="99">
        <v>54.394999999999996</v>
      </c>
      <c r="BD281" s="99">
        <v>44.03</v>
      </c>
      <c r="BE281" s="99">
        <v>44.480000000000004</v>
      </c>
      <c r="BF281" s="99">
        <v>98.387499999999989</v>
      </c>
      <c r="BG281" s="99">
        <v>18.048333333333332</v>
      </c>
      <c r="BH281" s="99">
        <v>13.5825</v>
      </c>
      <c r="BI281" s="99">
        <v>19.307500000000001</v>
      </c>
      <c r="BJ281" s="99">
        <v>2.79</v>
      </c>
      <c r="BK281" s="99">
        <v>68.16</v>
      </c>
      <c r="BL281" s="99">
        <v>10.42</v>
      </c>
      <c r="BM281" s="99">
        <v>9.307500000000001</v>
      </c>
    </row>
    <row r="282" spans="1:65" x14ac:dyDescent="0.2">
      <c r="A282" s="13">
        <v>5328420740</v>
      </c>
      <c r="B282" s="14" t="s">
        <v>684</v>
      </c>
      <c r="C282" s="14" t="s">
        <v>687</v>
      </c>
      <c r="D282" s="14" t="s">
        <v>688</v>
      </c>
      <c r="E282" s="99">
        <v>12.975000000000001</v>
      </c>
      <c r="F282" s="99">
        <v>3.7725</v>
      </c>
      <c r="G282" s="99">
        <v>4.6050000000000004</v>
      </c>
      <c r="H282" s="99">
        <v>1.5799999999999998</v>
      </c>
      <c r="I282" s="99">
        <v>1.0325</v>
      </c>
      <c r="J282" s="99">
        <v>2.8049999999999997</v>
      </c>
      <c r="K282" s="99">
        <v>1.3625</v>
      </c>
      <c r="L282" s="99">
        <v>1.04</v>
      </c>
      <c r="M282" s="99">
        <v>4.0550000000000006</v>
      </c>
      <c r="N282" s="99">
        <v>2.73</v>
      </c>
      <c r="O282" s="99">
        <v>0.57499999999999996</v>
      </c>
      <c r="P282" s="99">
        <v>1.49</v>
      </c>
      <c r="Q282" s="99">
        <v>3.1725000000000003</v>
      </c>
      <c r="R282" s="99">
        <v>3.3450000000000002</v>
      </c>
      <c r="S282" s="99">
        <v>4.9225000000000003</v>
      </c>
      <c r="T282" s="99">
        <v>2.7925</v>
      </c>
      <c r="U282" s="99">
        <v>4.3900000000000006</v>
      </c>
      <c r="V282" s="99">
        <v>1.2625000000000002</v>
      </c>
      <c r="W282" s="99">
        <v>1.91</v>
      </c>
      <c r="X282" s="99">
        <v>1.905</v>
      </c>
      <c r="Y282" s="99">
        <v>16.602499999999999</v>
      </c>
      <c r="Z282" s="99">
        <v>4.8825000000000003</v>
      </c>
      <c r="AA282" s="99">
        <v>2.5125000000000002</v>
      </c>
      <c r="AB282" s="99">
        <v>1.2124999999999999</v>
      </c>
      <c r="AC282" s="99">
        <v>3.0149999999999997</v>
      </c>
      <c r="AD282" s="99">
        <v>1.9375</v>
      </c>
      <c r="AE282" s="92">
        <v>960.17</v>
      </c>
      <c r="AF282" s="92">
        <v>470655.25</v>
      </c>
      <c r="AG282" s="100">
        <v>3.1513750000000966</v>
      </c>
      <c r="AH282" s="92">
        <v>1519.8210083319934</v>
      </c>
      <c r="AI282" s="99">
        <v>148.29867339989772</v>
      </c>
      <c r="AJ282" s="99" t="s">
        <v>869</v>
      </c>
      <c r="AK282" s="99" t="s">
        <v>869</v>
      </c>
      <c r="AL282" s="99">
        <v>148.29867339989772</v>
      </c>
      <c r="AM282" s="99">
        <v>200.3664</v>
      </c>
      <c r="AN282" s="99">
        <v>60.589999999999996</v>
      </c>
      <c r="AO282" s="101">
        <v>3.0217499999999999</v>
      </c>
      <c r="AP282" s="99">
        <v>158.57499999999999</v>
      </c>
      <c r="AQ282" s="99">
        <v>187.39750000000001</v>
      </c>
      <c r="AR282" s="99">
        <v>121.3125</v>
      </c>
      <c r="AS282" s="99">
        <v>11.237500000000001</v>
      </c>
      <c r="AT282" s="99">
        <v>474.65999999999997</v>
      </c>
      <c r="AU282" s="99">
        <v>4.8650000000000002</v>
      </c>
      <c r="AV282" s="99">
        <v>11.742500000000001</v>
      </c>
      <c r="AW282" s="99">
        <v>4.24</v>
      </c>
      <c r="AX282" s="99">
        <v>18.2575</v>
      </c>
      <c r="AY282" s="99">
        <v>42.4</v>
      </c>
      <c r="AZ282" s="99">
        <v>2.29</v>
      </c>
      <c r="BA282" s="99">
        <v>1.0375000000000001</v>
      </c>
      <c r="BB282" s="99">
        <v>13.522499999999999</v>
      </c>
      <c r="BC282" s="99">
        <v>19.467500000000001</v>
      </c>
      <c r="BD282" s="99">
        <v>19.342500000000001</v>
      </c>
      <c r="BE282" s="99">
        <v>20.762500000000003</v>
      </c>
      <c r="BF282" s="99">
        <v>93.894999999999996</v>
      </c>
      <c r="BG282" s="99">
        <v>13.996875000000001</v>
      </c>
      <c r="BH282" s="99">
        <v>10.0725</v>
      </c>
      <c r="BI282" s="99">
        <v>12.900000000000002</v>
      </c>
      <c r="BJ282" s="99">
        <v>2.4050000000000002</v>
      </c>
      <c r="BK282" s="99">
        <v>62.477499999999999</v>
      </c>
      <c r="BL282" s="99">
        <v>10.32</v>
      </c>
      <c r="BM282" s="99">
        <v>6.8050000000000006</v>
      </c>
    </row>
    <row r="283" spans="1:65" x14ac:dyDescent="0.2">
      <c r="A283" s="13">
        <v>5334180690</v>
      </c>
      <c r="B283" s="14" t="s">
        <v>684</v>
      </c>
      <c r="C283" s="14" t="s">
        <v>689</v>
      </c>
      <c r="D283" s="14" t="s">
        <v>690</v>
      </c>
      <c r="E283" s="99">
        <v>12.721284043109042</v>
      </c>
      <c r="F283" s="99">
        <v>4.3620768092485633</v>
      </c>
      <c r="G283" s="99">
        <v>4.186647094001442</v>
      </c>
      <c r="H283" s="99">
        <v>1.3901890307959297</v>
      </c>
      <c r="I283" s="99">
        <v>1.1014842020505182</v>
      </c>
      <c r="J283" s="99">
        <v>2.1985556746070736</v>
      </c>
      <c r="K283" s="99">
        <v>1.2980350119079427</v>
      </c>
      <c r="L283" s="99">
        <v>0.98912771864819415</v>
      </c>
      <c r="M283" s="99">
        <v>3.4930575610472765</v>
      </c>
      <c r="N283" s="99">
        <v>2.198669559654213</v>
      </c>
      <c r="O283" s="99">
        <v>0.60201059621048514</v>
      </c>
      <c r="P283" s="99">
        <v>1.4875885311605948</v>
      </c>
      <c r="Q283" s="99">
        <v>2.7015863367852373</v>
      </c>
      <c r="R283" s="99">
        <v>3.4194963634514788</v>
      </c>
      <c r="S283" s="99">
        <v>4.536268620122434</v>
      </c>
      <c r="T283" s="99">
        <v>2.7958638264857836</v>
      </c>
      <c r="U283" s="99">
        <v>4.0127785150439825</v>
      </c>
      <c r="V283" s="99">
        <v>1.3306007770513126</v>
      </c>
      <c r="W283" s="99">
        <v>2.0914215358102775</v>
      </c>
      <c r="X283" s="99">
        <v>1.7273494682958934</v>
      </c>
      <c r="Y283" s="99">
        <v>15.604116592481969</v>
      </c>
      <c r="Z283" s="99">
        <v>5.0821864048133012</v>
      </c>
      <c r="AA283" s="99">
        <v>2.6241770225355205</v>
      </c>
      <c r="AB283" s="99">
        <v>1.31143306408781</v>
      </c>
      <c r="AC283" s="99">
        <v>2.4264630979936284</v>
      </c>
      <c r="AD283" s="99">
        <v>1.7056745406830109</v>
      </c>
      <c r="AE283" s="92">
        <v>1231.0725673950694</v>
      </c>
      <c r="AF283" s="92">
        <v>303841.49322237121</v>
      </c>
      <c r="AG283" s="100">
        <v>3.6215006058797363</v>
      </c>
      <c r="AH283" s="92">
        <v>1037.952685325839</v>
      </c>
      <c r="AI283" s="99">
        <v>126.14729113712221</v>
      </c>
      <c r="AJ283" s="99" t="s">
        <v>869</v>
      </c>
      <c r="AK283" s="99" t="s">
        <v>869</v>
      </c>
      <c r="AL283" s="99">
        <v>126.14729113712221</v>
      </c>
      <c r="AM283" s="99">
        <v>185.39872449784218</v>
      </c>
      <c r="AN283" s="99">
        <v>64.74946677222178</v>
      </c>
      <c r="AO283" s="101">
        <v>3.3980612438101687</v>
      </c>
      <c r="AP283" s="99">
        <v>158.72324302219965</v>
      </c>
      <c r="AQ283" s="99">
        <v>178.07447235707156</v>
      </c>
      <c r="AR283" s="99">
        <v>112.9799227672741</v>
      </c>
      <c r="AS283" s="99">
        <v>10.214350670220748</v>
      </c>
      <c r="AT283" s="99">
        <v>473.28385239667193</v>
      </c>
      <c r="AU283" s="99">
        <v>5.1533301923003112</v>
      </c>
      <c r="AV283" s="99">
        <v>10.296834941221546</v>
      </c>
      <c r="AW283" s="99">
        <v>5.6273337620961064</v>
      </c>
      <c r="AX283" s="99">
        <v>17.62653881328821</v>
      </c>
      <c r="AY283" s="99">
        <v>36.991321584970713</v>
      </c>
      <c r="AZ283" s="99">
        <v>2.2707849711212971</v>
      </c>
      <c r="BA283" s="99">
        <v>0.94575058942227863</v>
      </c>
      <c r="BB283" s="99">
        <v>15.167251994486701</v>
      </c>
      <c r="BC283" s="99">
        <v>13.537133123835769</v>
      </c>
      <c r="BD283" s="99">
        <v>13.764616366948724</v>
      </c>
      <c r="BE283" s="99">
        <v>20.233077298883256</v>
      </c>
      <c r="BF283" s="99">
        <v>86.511668016822327</v>
      </c>
      <c r="BG283" s="99">
        <v>8.8118427175217811</v>
      </c>
      <c r="BH283" s="99">
        <v>10.988150166025941</v>
      </c>
      <c r="BI283" s="99">
        <v>16.332002822302812</v>
      </c>
      <c r="BJ283" s="99">
        <v>3.1835430365935165</v>
      </c>
      <c r="BK283" s="99">
        <v>58.872989268137822</v>
      </c>
      <c r="BL283" s="99">
        <v>9.681102883506318</v>
      </c>
      <c r="BM283" s="99">
        <v>7.0846127916165331</v>
      </c>
    </row>
    <row r="284" spans="1:65" x14ac:dyDescent="0.2">
      <c r="A284" s="13">
        <v>5334580720</v>
      </c>
      <c r="B284" s="14" t="s">
        <v>684</v>
      </c>
      <c r="C284" s="14" t="s">
        <v>691</v>
      </c>
      <c r="D284" s="14" t="s">
        <v>692</v>
      </c>
      <c r="E284" s="99">
        <v>17.03</v>
      </c>
      <c r="F284" s="99">
        <v>5.48</v>
      </c>
      <c r="G284" s="99">
        <v>5.1325000000000003</v>
      </c>
      <c r="H284" s="99">
        <v>1.8925000000000001</v>
      </c>
      <c r="I284" s="99">
        <v>1.5050000000000001</v>
      </c>
      <c r="J284" s="99">
        <v>2.7774999999999999</v>
      </c>
      <c r="K284" s="99">
        <v>1.6524999999999999</v>
      </c>
      <c r="L284" s="99">
        <v>1.2974999999999999</v>
      </c>
      <c r="M284" s="99">
        <v>4.7475000000000005</v>
      </c>
      <c r="N284" s="99">
        <v>3.4849999999999999</v>
      </c>
      <c r="O284" s="99">
        <v>0.77500000000000002</v>
      </c>
      <c r="P284" s="99">
        <v>2.0075000000000003</v>
      </c>
      <c r="Q284" s="99">
        <v>4.5549999999999997</v>
      </c>
      <c r="R284" s="99">
        <v>4.3525</v>
      </c>
      <c r="S284" s="99">
        <v>5.5750000000000002</v>
      </c>
      <c r="T284" s="99">
        <v>3.8724999999999996</v>
      </c>
      <c r="U284" s="99">
        <v>5.0975000000000001</v>
      </c>
      <c r="V284" s="99">
        <v>1.56</v>
      </c>
      <c r="W284" s="99">
        <v>1.9849999999999999</v>
      </c>
      <c r="X284" s="99">
        <v>2.5374999999999996</v>
      </c>
      <c r="Y284" s="99">
        <v>16.887500000000003</v>
      </c>
      <c r="Z284" s="99">
        <v>8.6024999999999991</v>
      </c>
      <c r="AA284" s="99">
        <v>3.5049999999999999</v>
      </c>
      <c r="AB284" s="99">
        <v>1.8374999999999999</v>
      </c>
      <c r="AC284" s="99">
        <v>3.51</v>
      </c>
      <c r="AD284" s="99">
        <v>2.4124999999999996</v>
      </c>
      <c r="AE284" s="92">
        <v>1591.2075</v>
      </c>
      <c r="AF284" s="92">
        <v>540979.5</v>
      </c>
      <c r="AG284" s="100">
        <v>3.1210000000000702</v>
      </c>
      <c r="AH284" s="92">
        <v>1742.6494926502787</v>
      </c>
      <c r="AI284" s="99" t="s">
        <v>869</v>
      </c>
      <c r="AJ284" s="99">
        <v>56.956438408569433</v>
      </c>
      <c r="AK284" s="99">
        <v>65.088366584658047</v>
      </c>
      <c r="AL284" s="99">
        <v>122.04480499322747</v>
      </c>
      <c r="AM284" s="99">
        <v>195.72502499999999</v>
      </c>
      <c r="AN284" s="99">
        <v>57.097500000000004</v>
      </c>
      <c r="AO284" s="101">
        <v>3.2792500000000002</v>
      </c>
      <c r="AP284" s="99">
        <v>149.61749999999998</v>
      </c>
      <c r="AQ284" s="99">
        <v>155.83250000000001</v>
      </c>
      <c r="AR284" s="99">
        <v>123.30499999999999</v>
      </c>
      <c r="AS284" s="99">
        <v>10.9975</v>
      </c>
      <c r="AT284" s="99">
        <v>482.98750000000001</v>
      </c>
      <c r="AU284" s="99">
        <v>5.0149999999999997</v>
      </c>
      <c r="AV284" s="99">
        <v>13.125</v>
      </c>
      <c r="AW284" s="99">
        <v>4.1675000000000004</v>
      </c>
      <c r="AX284" s="99">
        <v>25.155000000000001</v>
      </c>
      <c r="AY284" s="99">
        <v>41.8</v>
      </c>
      <c r="AZ284" s="99">
        <v>3.7324999999999999</v>
      </c>
      <c r="BA284" s="99">
        <v>1.3725000000000001</v>
      </c>
      <c r="BB284" s="99">
        <v>18.887499999999999</v>
      </c>
      <c r="BC284" s="99">
        <v>46.725000000000001</v>
      </c>
      <c r="BD284" s="99">
        <v>37.375</v>
      </c>
      <c r="BE284" s="99">
        <v>44</v>
      </c>
      <c r="BF284" s="99">
        <v>96.102500000000006</v>
      </c>
      <c r="BG284" s="99">
        <v>16.5425</v>
      </c>
      <c r="BH284" s="99">
        <v>11.8825</v>
      </c>
      <c r="BI284" s="99">
        <v>15.4925</v>
      </c>
      <c r="BJ284" s="99">
        <v>3.2075</v>
      </c>
      <c r="BK284" s="99">
        <v>56.03</v>
      </c>
      <c r="BL284" s="99">
        <v>11.6425</v>
      </c>
      <c r="BM284" s="99">
        <v>9.6225000000000005</v>
      </c>
    </row>
    <row r="285" spans="1:65" x14ac:dyDescent="0.2">
      <c r="A285" s="13">
        <v>5336500700</v>
      </c>
      <c r="B285" s="14" t="s">
        <v>684</v>
      </c>
      <c r="C285" s="14" t="s">
        <v>693</v>
      </c>
      <c r="D285" s="14" t="s">
        <v>694</v>
      </c>
      <c r="E285" s="99">
        <v>15.852499999999999</v>
      </c>
      <c r="F285" s="99">
        <v>5.69</v>
      </c>
      <c r="G285" s="99">
        <v>4.8599999999999994</v>
      </c>
      <c r="H285" s="99">
        <v>1.71</v>
      </c>
      <c r="I285" s="99">
        <v>1.23</v>
      </c>
      <c r="J285" s="99">
        <v>2.1025</v>
      </c>
      <c r="K285" s="99">
        <v>1.7949999999999999</v>
      </c>
      <c r="L285" s="99">
        <v>1.1675</v>
      </c>
      <c r="M285" s="99">
        <v>4.2774999999999999</v>
      </c>
      <c r="N285" s="99">
        <v>4.0674999999999999</v>
      </c>
      <c r="O285" s="99">
        <v>0.65250000000000008</v>
      </c>
      <c r="P285" s="99">
        <v>1.9625000000000001</v>
      </c>
      <c r="Q285" s="99">
        <v>4.1749999999999998</v>
      </c>
      <c r="R285" s="99">
        <v>3.6375000000000002</v>
      </c>
      <c r="S285" s="99">
        <v>5.4524999999999997</v>
      </c>
      <c r="T285" s="99">
        <v>3.5449999999999999</v>
      </c>
      <c r="U285" s="99">
        <v>4.8000000000000007</v>
      </c>
      <c r="V285" s="99">
        <v>1.6975</v>
      </c>
      <c r="W285" s="99">
        <v>2.1225000000000001</v>
      </c>
      <c r="X285" s="99">
        <v>2.0649999999999999</v>
      </c>
      <c r="Y285" s="99">
        <v>17.725000000000001</v>
      </c>
      <c r="Z285" s="99">
        <v>5.6074999999999999</v>
      </c>
      <c r="AA285" s="99">
        <v>2.9275000000000002</v>
      </c>
      <c r="AB285" s="99">
        <v>1.4324999999999999</v>
      </c>
      <c r="AC285" s="99">
        <v>3.0375000000000001</v>
      </c>
      <c r="AD285" s="99">
        <v>2.145</v>
      </c>
      <c r="AE285" s="92">
        <v>1489.5425</v>
      </c>
      <c r="AF285" s="92">
        <v>425262.75</v>
      </c>
      <c r="AG285" s="100">
        <v>3.3496833333335463</v>
      </c>
      <c r="AH285" s="92">
        <v>1409.9496044320015</v>
      </c>
      <c r="AI285" s="99" t="s">
        <v>869</v>
      </c>
      <c r="AJ285" s="99">
        <v>62.315487167671613</v>
      </c>
      <c r="AK285" s="99">
        <v>77.821645248723769</v>
      </c>
      <c r="AL285" s="99">
        <v>140.13713241639539</v>
      </c>
      <c r="AM285" s="99">
        <v>202.4289</v>
      </c>
      <c r="AN285" s="99">
        <v>68.295000000000002</v>
      </c>
      <c r="AO285" s="101">
        <v>3.4702500000000001</v>
      </c>
      <c r="AP285" s="99">
        <v>211.845</v>
      </c>
      <c r="AQ285" s="99">
        <v>135.13999999999999</v>
      </c>
      <c r="AR285" s="99">
        <v>135.64500000000001</v>
      </c>
      <c r="AS285" s="99">
        <v>10.707500000000001</v>
      </c>
      <c r="AT285" s="99">
        <v>467.52499999999998</v>
      </c>
      <c r="AU285" s="99">
        <v>5.6074999999999999</v>
      </c>
      <c r="AV285" s="99">
        <v>13.065</v>
      </c>
      <c r="AW285" s="99">
        <v>4.3224999999999998</v>
      </c>
      <c r="AX285" s="99">
        <v>26.594999999999999</v>
      </c>
      <c r="AY285" s="99">
        <v>37.767499999999998</v>
      </c>
      <c r="AZ285" s="99">
        <v>3.0075000000000003</v>
      </c>
      <c r="BA285" s="99">
        <v>1.1375</v>
      </c>
      <c r="BB285" s="99">
        <v>16.922499999999999</v>
      </c>
      <c r="BC285" s="99">
        <v>32.6</v>
      </c>
      <c r="BD285" s="99">
        <v>26.484999999999999</v>
      </c>
      <c r="BE285" s="99">
        <v>34.739999999999995</v>
      </c>
      <c r="BF285" s="99">
        <v>99.417500000000004</v>
      </c>
      <c r="BG285" s="99">
        <v>13.332500000000001</v>
      </c>
      <c r="BH285" s="99">
        <v>10.904999999999999</v>
      </c>
      <c r="BI285" s="99">
        <v>15.4175</v>
      </c>
      <c r="BJ285" s="99">
        <v>2.6599999999999997</v>
      </c>
      <c r="BK285" s="99">
        <v>60.5625</v>
      </c>
      <c r="BL285" s="99">
        <v>10.515000000000001</v>
      </c>
      <c r="BM285" s="99">
        <v>10.165000000000001</v>
      </c>
    </row>
    <row r="286" spans="1:65" x14ac:dyDescent="0.2">
      <c r="A286" s="13">
        <v>5314740500</v>
      </c>
      <c r="B286" s="14" t="s">
        <v>684</v>
      </c>
      <c r="C286" s="14" t="s">
        <v>890</v>
      </c>
      <c r="D286" s="14" t="s">
        <v>695</v>
      </c>
      <c r="E286" s="99">
        <v>13.984234693011222</v>
      </c>
      <c r="F286" s="99">
        <v>4.7365245915315848</v>
      </c>
      <c r="G286" s="99">
        <v>4.3340054937841916</v>
      </c>
      <c r="H286" s="99">
        <v>1.6583001541373898</v>
      </c>
      <c r="I286" s="99">
        <v>1.2402188323837247</v>
      </c>
      <c r="J286" s="99">
        <v>2.7408633853488329</v>
      </c>
      <c r="K286" s="99">
        <v>1.813323898992047</v>
      </c>
      <c r="L286" s="99">
        <v>1.0136922261508656</v>
      </c>
      <c r="M286" s="99">
        <v>3.9274892561060524</v>
      </c>
      <c r="N286" s="99">
        <v>3.3963986531129264</v>
      </c>
      <c r="O286" s="99">
        <v>0.65144322689467116</v>
      </c>
      <c r="P286" s="99">
        <v>1.5395621601144744</v>
      </c>
      <c r="Q286" s="99">
        <v>3.7210787529287912</v>
      </c>
      <c r="R286" s="99">
        <v>3.9667245519335026</v>
      </c>
      <c r="S286" s="99">
        <v>4.4495207299954158</v>
      </c>
      <c r="T286" s="99">
        <v>2.5011394553569537</v>
      </c>
      <c r="U286" s="99">
        <v>4.7995579570822287</v>
      </c>
      <c r="V286" s="99">
        <v>1.4620967514957628</v>
      </c>
      <c r="W286" s="99">
        <v>1.8483497851641979</v>
      </c>
      <c r="X286" s="99">
        <v>2.0104448743679328</v>
      </c>
      <c r="Y286" s="99">
        <v>17.549255305685481</v>
      </c>
      <c r="Z286" s="99">
        <v>4.2753122668449457</v>
      </c>
      <c r="AA286" s="99">
        <v>2.8651494065558758</v>
      </c>
      <c r="AB286" s="99">
        <v>1.3625416741992478</v>
      </c>
      <c r="AC286" s="99">
        <v>2.96781483840984</v>
      </c>
      <c r="AD286" s="99">
        <v>2.0903870548648098</v>
      </c>
      <c r="AE286" s="92">
        <v>2054.7091382420222</v>
      </c>
      <c r="AF286" s="92">
        <v>498963.89400886826</v>
      </c>
      <c r="AG286" s="100">
        <v>3.1322587584755266</v>
      </c>
      <c r="AH286" s="92">
        <v>1607.7002102666104</v>
      </c>
      <c r="AI286" s="99" t="s">
        <v>869</v>
      </c>
      <c r="AJ286" s="99">
        <v>59.086931736120427</v>
      </c>
      <c r="AK286" s="99">
        <v>61.707133074016014</v>
      </c>
      <c r="AL286" s="99">
        <v>120.79406481013643</v>
      </c>
      <c r="AM286" s="99">
        <v>197.79650304364188</v>
      </c>
      <c r="AN286" s="99">
        <v>74.803852015946717</v>
      </c>
      <c r="AO286" s="101">
        <v>3.3798099446032559</v>
      </c>
      <c r="AP286" s="99">
        <v>143.57723981968033</v>
      </c>
      <c r="AQ286" s="99">
        <v>193.85226680618428</v>
      </c>
      <c r="AR286" s="99">
        <v>126.61477296273108</v>
      </c>
      <c r="AS286" s="99">
        <v>10.121649835402273</v>
      </c>
      <c r="AT286" s="99">
        <v>436.15485722657615</v>
      </c>
      <c r="AU286" s="99">
        <v>5.9631004758289707</v>
      </c>
      <c r="AV286" s="99">
        <v>12.956969957302364</v>
      </c>
      <c r="AW286" s="99">
        <v>3.9327487268360448</v>
      </c>
      <c r="AX286" s="99">
        <v>22.055170064238034</v>
      </c>
      <c r="AY286" s="99">
        <v>47.84778236928333</v>
      </c>
      <c r="AZ286" s="99">
        <v>2.4992758557238237</v>
      </c>
      <c r="BA286" s="99">
        <v>1.069416902791128</v>
      </c>
      <c r="BB286" s="99">
        <v>16.357530262989332</v>
      </c>
      <c r="BC286" s="99">
        <v>51.027238256697707</v>
      </c>
      <c r="BD286" s="99">
        <v>45.687295362743825</v>
      </c>
      <c r="BE286" s="99">
        <v>48.314057715231215</v>
      </c>
      <c r="BF286" s="99">
        <v>127.27758294547088</v>
      </c>
      <c r="BG286" s="99">
        <v>19.313843986331108</v>
      </c>
      <c r="BH286" s="99">
        <v>11.778368623360738</v>
      </c>
      <c r="BI286" s="99">
        <v>15.769604602858612</v>
      </c>
      <c r="BJ286" s="99">
        <v>3.4624630233617548</v>
      </c>
      <c r="BK286" s="99">
        <v>69.505804299556871</v>
      </c>
      <c r="BL286" s="99">
        <v>10.47731210502047</v>
      </c>
      <c r="BM286" s="99">
        <v>6.9676747232955893</v>
      </c>
    </row>
    <row r="287" spans="1:65" x14ac:dyDescent="0.2">
      <c r="A287" s="13">
        <v>5342644800</v>
      </c>
      <c r="B287" s="14" t="s">
        <v>684</v>
      </c>
      <c r="C287" s="14" t="s">
        <v>891</v>
      </c>
      <c r="D287" s="14" t="s">
        <v>696</v>
      </c>
      <c r="E287" s="99">
        <v>15.955000000000002</v>
      </c>
      <c r="F287" s="99">
        <v>5.5550000000000006</v>
      </c>
      <c r="G287" s="99">
        <v>5.2799999999999994</v>
      </c>
      <c r="H287" s="99">
        <v>2.4525000000000001</v>
      </c>
      <c r="I287" s="99">
        <v>1.3624999999999998</v>
      </c>
      <c r="J287" s="99">
        <v>2.4775</v>
      </c>
      <c r="K287" s="99">
        <v>2.0674999999999999</v>
      </c>
      <c r="L287" s="99">
        <v>1.2475000000000001</v>
      </c>
      <c r="M287" s="99">
        <v>4.8350000000000009</v>
      </c>
      <c r="N287" s="99">
        <v>3.74</v>
      </c>
      <c r="O287" s="99">
        <v>0.66999999999999993</v>
      </c>
      <c r="P287" s="99">
        <v>1.9925000000000002</v>
      </c>
      <c r="Q287" s="99">
        <v>4.93</v>
      </c>
      <c r="R287" s="99">
        <v>4.1825000000000001</v>
      </c>
      <c r="S287" s="99">
        <v>6.2249999999999996</v>
      </c>
      <c r="T287" s="99">
        <v>3.5575000000000001</v>
      </c>
      <c r="U287" s="99">
        <v>5.0575000000000001</v>
      </c>
      <c r="V287" s="99">
        <v>1.645</v>
      </c>
      <c r="W287" s="99">
        <v>2.2225000000000001</v>
      </c>
      <c r="X287" s="99">
        <v>2.41</v>
      </c>
      <c r="Y287" s="99">
        <v>17.4375</v>
      </c>
      <c r="Z287" s="99">
        <v>8.2774999999999999</v>
      </c>
      <c r="AA287" s="99">
        <v>3.4725000000000001</v>
      </c>
      <c r="AB287" s="99">
        <v>2.0125000000000002</v>
      </c>
      <c r="AC287" s="99">
        <v>3.6850000000000001</v>
      </c>
      <c r="AD287" s="99">
        <v>2.5274999999999999</v>
      </c>
      <c r="AE287" s="92">
        <v>2710.2799999999997</v>
      </c>
      <c r="AF287" s="92">
        <v>851511.5</v>
      </c>
      <c r="AG287" s="100">
        <v>3.2194000000000238</v>
      </c>
      <c r="AH287" s="92">
        <v>2773.0503949646195</v>
      </c>
      <c r="AI287" s="99">
        <v>187.65847556452911</v>
      </c>
      <c r="AJ287" s="99" t="s">
        <v>869</v>
      </c>
      <c r="AK287" s="99" t="s">
        <v>869</v>
      </c>
      <c r="AL287" s="99">
        <v>187.65847556452911</v>
      </c>
      <c r="AM287" s="99">
        <v>197.6814</v>
      </c>
      <c r="AN287" s="99">
        <v>67.047499999999999</v>
      </c>
      <c r="AO287" s="101">
        <v>3.6797499999999994</v>
      </c>
      <c r="AP287" s="99">
        <v>156.84</v>
      </c>
      <c r="AQ287" s="99">
        <v>147.58750000000001</v>
      </c>
      <c r="AR287" s="99">
        <v>134.6</v>
      </c>
      <c r="AS287" s="99">
        <v>11.4375</v>
      </c>
      <c r="AT287" s="99">
        <v>490.6875</v>
      </c>
      <c r="AU287" s="99">
        <v>6.0075000000000003</v>
      </c>
      <c r="AV287" s="99">
        <v>13.674999999999999</v>
      </c>
      <c r="AW287" s="99">
        <v>5.0750000000000002</v>
      </c>
      <c r="AX287" s="99">
        <v>37.615000000000002</v>
      </c>
      <c r="AY287" s="99">
        <v>53.592500000000001</v>
      </c>
      <c r="AZ287" s="99">
        <v>3.8075000000000001</v>
      </c>
      <c r="BA287" s="99">
        <v>1.1824999999999999</v>
      </c>
      <c r="BB287" s="99">
        <v>21.945</v>
      </c>
      <c r="BC287" s="99">
        <v>41.945</v>
      </c>
      <c r="BD287" s="99">
        <v>40.317500000000003</v>
      </c>
      <c r="BE287" s="99">
        <v>44.122500000000002</v>
      </c>
      <c r="BF287" s="99">
        <v>106.10249999999999</v>
      </c>
      <c r="BG287" s="99">
        <v>18.373333333333335</v>
      </c>
      <c r="BH287" s="99">
        <v>13.172499999999999</v>
      </c>
      <c r="BI287" s="99">
        <v>22.757499999999997</v>
      </c>
      <c r="BJ287" s="99">
        <v>3.5150000000000001</v>
      </c>
      <c r="BK287" s="99">
        <v>72.365000000000009</v>
      </c>
      <c r="BL287" s="99">
        <v>11.91</v>
      </c>
      <c r="BM287" s="99">
        <v>12.81</v>
      </c>
    </row>
    <row r="288" spans="1:65" x14ac:dyDescent="0.2">
      <c r="A288" s="13">
        <v>5344060840</v>
      </c>
      <c r="B288" s="14" t="s">
        <v>684</v>
      </c>
      <c r="C288" s="14" t="s">
        <v>697</v>
      </c>
      <c r="D288" s="14" t="s">
        <v>698</v>
      </c>
      <c r="E288" s="99">
        <v>12.744999999999999</v>
      </c>
      <c r="F288" s="99">
        <v>4.9574999999999996</v>
      </c>
      <c r="G288" s="99">
        <v>4.6749999999999998</v>
      </c>
      <c r="H288" s="99">
        <v>1.24</v>
      </c>
      <c r="I288" s="99">
        <v>1.2225000000000001</v>
      </c>
      <c r="J288" s="99">
        <v>2.3200000000000003</v>
      </c>
      <c r="K288" s="99">
        <v>1.9175</v>
      </c>
      <c r="L288" s="99">
        <v>1.0549999999999999</v>
      </c>
      <c r="M288" s="99">
        <v>4.1150000000000002</v>
      </c>
      <c r="N288" s="99">
        <v>3.2149999999999999</v>
      </c>
      <c r="O288" s="99">
        <v>0.65</v>
      </c>
      <c r="P288" s="99">
        <v>1.5275000000000001</v>
      </c>
      <c r="Q288" s="99">
        <v>3.01</v>
      </c>
      <c r="R288" s="99">
        <v>3.41</v>
      </c>
      <c r="S288" s="99">
        <v>4.7974999999999994</v>
      </c>
      <c r="T288" s="99">
        <v>3.5325000000000002</v>
      </c>
      <c r="U288" s="99">
        <v>4.6624999999999996</v>
      </c>
      <c r="V288" s="99">
        <v>1.3774999999999999</v>
      </c>
      <c r="W288" s="99">
        <v>1.9225000000000001</v>
      </c>
      <c r="X288" s="99">
        <v>2.0075000000000003</v>
      </c>
      <c r="Y288" s="99">
        <v>16.195</v>
      </c>
      <c r="Z288" s="99">
        <v>5.17</v>
      </c>
      <c r="AA288" s="99">
        <v>2.9575</v>
      </c>
      <c r="AB288" s="99">
        <v>1.7249999999999999</v>
      </c>
      <c r="AC288" s="99">
        <v>2.9575</v>
      </c>
      <c r="AD288" s="99">
        <v>2.1524999999999999</v>
      </c>
      <c r="AE288" s="92">
        <v>1086.4499999999998</v>
      </c>
      <c r="AF288" s="92">
        <v>451536.75</v>
      </c>
      <c r="AG288" s="100">
        <v>3.1225000000001435</v>
      </c>
      <c r="AH288" s="92">
        <v>1452.0298322953074</v>
      </c>
      <c r="AI288" s="99" t="s">
        <v>869</v>
      </c>
      <c r="AJ288" s="99">
        <v>60.962844658310416</v>
      </c>
      <c r="AK288" s="99">
        <v>105.02547193216635</v>
      </c>
      <c r="AL288" s="99">
        <v>165.98831659047676</v>
      </c>
      <c r="AM288" s="99">
        <v>196.08090000000001</v>
      </c>
      <c r="AN288" s="99">
        <v>49.162500000000001</v>
      </c>
      <c r="AO288" s="101">
        <v>3.2202500000000001</v>
      </c>
      <c r="AP288" s="99">
        <v>158.625</v>
      </c>
      <c r="AQ288" s="99">
        <v>158.07499999999999</v>
      </c>
      <c r="AR288" s="99">
        <v>117.625</v>
      </c>
      <c r="AS288" s="99">
        <v>9.6325000000000003</v>
      </c>
      <c r="AT288" s="99">
        <v>475.66750000000002</v>
      </c>
      <c r="AU288" s="99">
        <v>5.73</v>
      </c>
      <c r="AV288" s="99">
        <v>11.734999999999999</v>
      </c>
      <c r="AW288" s="99">
        <v>4.49</v>
      </c>
      <c r="AX288" s="99">
        <v>25.37</v>
      </c>
      <c r="AY288" s="99">
        <v>45.105000000000004</v>
      </c>
      <c r="AZ288" s="99">
        <v>2.6449999999999996</v>
      </c>
      <c r="BA288" s="99">
        <v>1.1099999999999999</v>
      </c>
      <c r="BB288" s="99">
        <v>16.4375</v>
      </c>
      <c r="BC288" s="99">
        <v>26.83</v>
      </c>
      <c r="BD288" s="99">
        <v>23.657499999999999</v>
      </c>
      <c r="BE288" s="99">
        <v>34.077500000000001</v>
      </c>
      <c r="BF288" s="99">
        <v>90.105000000000004</v>
      </c>
      <c r="BG288" s="99">
        <v>7.666666666666667</v>
      </c>
      <c r="BH288" s="99">
        <v>13.2425</v>
      </c>
      <c r="BI288" s="99">
        <v>18.3125</v>
      </c>
      <c r="BJ288" s="99">
        <v>2.46</v>
      </c>
      <c r="BK288" s="99">
        <v>48.019999999999996</v>
      </c>
      <c r="BL288" s="99">
        <v>10.029999999999999</v>
      </c>
      <c r="BM288" s="99">
        <v>8.5874999999999986</v>
      </c>
    </row>
    <row r="289" spans="1:65" x14ac:dyDescent="0.2">
      <c r="A289" s="13">
        <v>5348300915</v>
      </c>
      <c r="B289" s="14" t="s">
        <v>684</v>
      </c>
      <c r="C289" s="14" t="s">
        <v>699</v>
      </c>
      <c r="D289" s="14" t="s">
        <v>700</v>
      </c>
      <c r="E289" s="99">
        <v>14.795</v>
      </c>
      <c r="F289" s="99">
        <v>4.2424999999999997</v>
      </c>
      <c r="G289" s="99">
        <v>4.4850000000000003</v>
      </c>
      <c r="H289" s="99">
        <v>1.4975000000000001</v>
      </c>
      <c r="I289" s="99">
        <v>0.98</v>
      </c>
      <c r="J289" s="99">
        <v>2.1274999999999999</v>
      </c>
      <c r="K289" s="99">
        <v>1.4175</v>
      </c>
      <c r="L289" s="99">
        <v>1.0425</v>
      </c>
      <c r="M289" s="99">
        <v>3.8925000000000001</v>
      </c>
      <c r="N289" s="99">
        <v>2.3674999999999997</v>
      </c>
      <c r="O289" s="99">
        <v>0.625</v>
      </c>
      <c r="P289" s="99">
        <v>1.625</v>
      </c>
      <c r="Q289" s="99">
        <v>3.3050000000000002</v>
      </c>
      <c r="R289" s="99">
        <v>3.6</v>
      </c>
      <c r="S289" s="99">
        <v>4.6174999999999997</v>
      </c>
      <c r="T289" s="99">
        <v>2.7774999999999999</v>
      </c>
      <c r="U289" s="99">
        <v>4.5299999999999994</v>
      </c>
      <c r="V289" s="99">
        <v>1.3574999999999999</v>
      </c>
      <c r="W289" s="99">
        <v>1.87</v>
      </c>
      <c r="X289" s="99">
        <v>1.8149999999999999</v>
      </c>
      <c r="Y289" s="99">
        <v>16.802500000000002</v>
      </c>
      <c r="Z289" s="99">
        <v>5.6124999999999998</v>
      </c>
      <c r="AA289" s="99">
        <v>2.585</v>
      </c>
      <c r="AB289" s="99">
        <v>1.5049999999999999</v>
      </c>
      <c r="AC289" s="99">
        <v>2.9825000000000004</v>
      </c>
      <c r="AD289" s="99">
        <v>2.04</v>
      </c>
      <c r="AE289" s="92">
        <v>1180.1675</v>
      </c>
      <c r="AF289" s="92">
        <v>436431.25</v>
      </c>
      <c r="AG289" s="100">
        <v>3.3066000000000209</v>
      </c>
      <c r="AH289" s="92">
        <v>1434.8477855480173</v>
      </c>
      <c r="AI289" s="99" t="s">
        <v>869</v>
      </c>
      <c r="AJ289" s="99">
        <v>31.525259375000005</v>
      </c>
      <c r="AK289" s="99">
        <v>68.281691438381529</v>
      </c>
      <c r="AL289" s="99">
        <v>99.806950813381533</v>
      </c>
      <c r="AM289" s="99">
        <v>195.78090000000003</v>
      </c>
      <c r="AN289" s="99">
        <v>45.982500000000002</v>
      </c>
      <c r="AO289" s="101">
        <v>3.3479999999999999</v>
      </c>
      <c r="AP289" s="99">
        <v>167.96</v>
      </c>
      <c r="AQ289" s="99">
        <v>161.25</v>
      </c>
      <c r="AR289" s="99">
        <v>127.9</v>
      </c>
      <c r="AS289" s="99">
        <v>11.03</v>
      </c>
      <c r="AT289" s="99">
        <v>413.375</v>
      </c>
      <c r="AU289" s="99">
        <v>4.7050000000000001</v>
      </c>
      <c r="AV289" s="99">
        <v>12.315</v>
      </c>
      <c r="AW289" s="99">
        <v>6.1150000000000002</v>
      </c>
      <c r="AX289" s="99">
        <v>18.725000000000001</v>
      </c>
      <c r="AY289" s="99">
        <v>36.975000000000001</v>
      </c>
      <c r="AZ289" s="99">
        <v>2.4299999999999997</v>
      </c>
      <c r="BA289" s="99">
        <v>1.0474999999999999</v>
      </c>
      <c r="BB289" s="99">
        <v>13.155000000000001</v>
      </c>
      <c r="BC289" s="99">
        <v>24.327500000000001</v>
      </c>
      <c r="BD289" s="99">
        <v>22.797499999999999</v>
      </c>
      <c r="BE289" s="99">
        <v>27.327500000000001</v>
      </c>
      <c r="BF289" s="99">
        <v>86.625</v>
      </c>
      <c r="BG289" s="99">
        <v>9.8725000000000005</v>
      </c>
      <c r="BH289" s="99">
        <v>12.625</v>
      </c>
      <c r="BI289" s="99">
        <v>21.147500000000001</v>
      </c>
      <c r="BJ289" s="99">
        <v>2.7374999999999998</v>
      </c>
      <c r="BK289" s="99">
        <v>61.8</v>
      </c>
      <c r="BL289" s="99">
        <v>10.2575</v>
      </c>
      <c r="BM289" s="99">
        <v>6.74</v>
      </c>
    </row>
    <row r="290" spans="1:65" x14ac:dyDescent="0.2">
      <c r="A290" s="13">
        <v>5349420950</v>
      </c>
      <c r="B290" s="14" t="s">
        <v>684</v>
      </c>
      <c r="C290" s="14" t="s">
        <v>701</v>
      </c>
      <c r="D290" s="14" t="s">
        <v>702</v>
      </c>
      <c r="E290" s="99">
        <v>13.5175</v>
      </c>
      <c r="F290" s="99">
        <v>3.8975</v>
      </c>
      <c r="G290" s="99">
        <v>4.3949999999999996</v>
      </c>
      <c r="H290" s="99">
        <v>1.4650000000000001</v>
      </c>
      <c r="I290" s="99">
        <v>1.0425</v>
      </c>
      <c r="J290" s="99">
        <v>1.9200000000000002</v>
      </c>
      <c r="K290" s="99">
        <v>1.4500000000000002</v>
      </c>
      <c r="L290" s="99">
        <v>1.0649999999999999</v>
      </c>
      <c r="M290" s="99">
        <v>4.415</v>
      </c>
      <c r="N290" s="99">
        <v>2.9074999999999998</v>
      </c>
      <c r="O290" s="99">
        <v>0.62250000000000005</v>
      </c>
      <c r="P290" s="99">
        <v>1.36</v>
      </c>
      <c r="Q290" s="99">
        <v>3.3025000000000002</v>
      </c>
      <c r="R290" s="99">
        <v>3.2749999999999999</v>
      </c>
      <c r="S290" s="99">
        <v>4.5925000000000002</v>
      </c>
      <c r="T290" s="99">
        <v>2.4675000000000002</v>
      </c>
      <c r="U290" s="99">
        <v>4.1850000000000005</v>
      </c>
      <c r="V290" s="99">
        <v>1.2425000000000002</v>
      </c>
      <c r="W290" s="99">
        <v>1.8424999999999998</v>
      </c>
      <c r="X290" s="99">
        <v>1.8325</v>
      </c>
      <c r="Y290" s="99">
        <v>15.425000000000001</v>
      </c>
      <c r="Z290" s="99">
        <v>5.1050000000000004</v>
      </c>
      <c r="AA290" s="99">
        <v>2.8374999999999999</v>
      </c>
      <c r="AB290" s="99">
        <v>1.3475000000000001</v>
      </c>
      <c r="AC290" s="99">
        <v>3</v>
      </c>
      <c r="AD290" s="99">
        <v>1.9225000000000001</v>
      </c>
      <c r="AE290" s="92">
        <v>934.53250000000003</v>
      </c>
      <c r="AF290" s="92">
        <v>390920.25</v>
      </c>
      <c r="AG290" s="100">
        <v>3.320770833333456</v>
      </c>
      <c r="AH290" s="92">
        <v>1289.7386951305593</v>
      </c>
      <c r="AI290" s="99" t="s">
        <v>869</v>
      </c>
      <c r="AJ290" s="99">
        <v>58.222804119525549</v>
      </c>
      <c r="AK290" s="99">
        <v>68.286691438381524</v>
      </c>
      <c r="AL290" s="99">
        <v>126.50949555790707</v>
      </c>
      <c r="AM290" s="99">
        <v>185.94389999999999</v>
      </c>
      <c r="AN290" s="99">
        <v>61.877499999999998</v>
      </c>
      <c r="AO290" s="101">
        <v>3.1739999999999999</v>
      </c>
      <c r="AP290" s="99">
        <v>183.69499999999999</v>
      </c>
      <c r="AQ290" s="99">
        <v>123.83</v>
      </c>
      <c r="AR290" s="99">
        <v>119.08500000000001</v>
      </c>
      <c r="AS290" s="99">
        <v>10.950000000000001</v>
      </c>
      <c r="AT290" s="99">
        <v>444.22</v>
      </c>
      <c r="AU290" s="99">
        <v>5.4049999999999994</v>
      </c>
      <c r="AV290" s="99">
        <v>12.63</v>
      </c>
      <c r="AW290" s="99">
        <v>4.2175000000000002</v>
      </c>
      <c r="AX290" s="99">
        <v>24.8325</v>
      </c>
      <c r="AY290" s="99">
        <v>36.457499999999996</v>
      </c>
      <c r="AZ290" s="99">
        <v>2.9874999999999998</v>
      </c>
      <c r="BA290" s="99">
        <v>1.0975000000000001</v>
      </c>
      <c r="BB290" s="99">
        <v>20.362499999999997</v>
      </c>
      <c r="BC290" s="99">
        <v>28.57</v>
      </c>
      <c r="BD290" s="99">
        <v>25.797499999999999</v>
      </c>
      <c r="BE290" s="99">
        <v>26.61</v>
      </c>
      <c r="BF290" s="99">
        <v>92.635000000000005</v>
      </c>
      <c r="BG290" s="99">
        <v>8.25</v>
      </c>
      <c r="BH290" s="99">
        <v>13</v>
      </c>
      <c r="BI290" s="99">
        <v>15.3325</v>
      </c>
      <c r="BJ290" s="99">
        <v>2.7275</v>
      </c>
      <c r="BK290" s="99">
        <v>54.284999999999997</v>
      </c>
      <c r="BL290" s="99">
        <v>10.555</v>
      </c>
      <c r="BM290" s="99">
        <v>7.6</v>
      </c>
    </row>
    <row r="291" spans="1:65" x14ac:dyDescent="0.2">
      <c r="A291" s="13">
        <v>5416620200</v>
      </c>
      <c r="B291" s="14" t="s">
        <v>703</v>
      </c>
      <c r="C291" s="14" t="s">
        <v>892</v>
      </c>
      <c r="D291" s="14" t="s">
        <v>893</v>
      </c>
      <c r="E291" s="99">
        <v>11.297619287626533</v>
      </c>
      <c r="F291" s="99">
        <v>5.3475482913551255</v>
      </c>
      <c r="G291" s="99">
        <v>4.3851248820574007</v>
      </c>
      <c r="H291" s="99">
        <v>1.009986138429102</v>
      </c>
      <c r="I291" s="99">
        <v>0.99573918389935046</v>
      </c>
      <c r="J291" s="99">
        <v>2.1639609159706725</v>
      </c>
      <c r="K291" s="99">
        <v>1.6286654061962076</v>
      </c>
      <c r="L291" s="99">
        <v>0.98340960392152021</v>
      </c>
      <c r="M291" s="99">
        <v>4.24335699585661</v>
      </c>
      <c r="N291" s="99">
        <v>3.4706443074007902</v>
      </c>
      <c r="O291" s="99">
        <v>0.67565459167029673</v>
      </c>
      <c r="P291" s="99">
        <v>1.6340669666780683</v>
      </c>
      <c r="Q291" s="99">
        <v>3.0147442497684689</v>
      </c>
      <c r="R291" s="99">
        <v>3.7787313108156084</v>
      </c>
      <c r="S291" s="99">
        <v>4.9768770167279914</v>
      </c>
      <c r="T291" s="99">
        <v>3.2063153374240976</v>
      </c>
      <c r="U291" s="99">
        <v>4.9029961489086169</v>
      </c>
      <c r="V291" s="99">
        <v>1.1709651977902598</v>
      </c>
      <c r="W291" s="99">
        <v>1.7686731478981186</v>
      </c>
      <c r="X291" s="99">
        <v>1.5704768671327469</v>
      </c>
      <c r="Y291" s="99">
        <v>18.303286600059479</v>
      </c>
      <c r="Z291" s="99">
        <v>5.7200640910604905</v>
      </c>
      <c r="AA291" s="99">
        <v>2.4196999892218605</v>
      </c>
      <c r="AB291" s="99">
        <v>1.5213501222415595</v>
      </c>
      <c r="AC291" s="99">
        <v>3.1994109922773837</v>
      </c>
      <c r="AD291" s="99">
        <v>2.0210097836976129</v>
      </c>
      <c r="AE291" s="92">
        <v>807.59410503553897</v>
      </c>
      <c r="AF291" s="92">
        <v>205855.04342785556</v>
      </c>
      <c r="AG291" s="100">
        <v>4.0646161333547139</v>
      </c>
      <c r="AH291" s="92">
        <v>753.24699076562888</v>
      </c>
      <c r="AI291" s="99" t="s">
        <v>869</v>
      </c>
      <c r="AJ291" s="99">
        <v>89.239716141058011</v>
      </c>
      <c r="AK291" s="99">
        <v>82.407900424940124</v>
      </c>
      <c r="AL291" s="99">
        <v>171.64761656599813</v>
      </c>
      <c r="AM291" s="99">
        <v>175.15511012293675</v>
      </c>
      <c r="AN291" s="99">
        <v>91.445631020969103</v>
      </c>
      <c r="AO291" s="101">
        <v>2.823201391446795</v>
      </c>
      <c r="AP291" s="99">
        <v>133.3478124463692</v>
      </c>
      <c r="AQ291" s="99">
        <v>148.18115136714053</v>
      </c>
      <c r="AR291" s="99">
        <v>99.978799552437664</v>
      </c>
      <c r="AS291" s="99">
        <v>8.8904263516479425</v>
      </c>
      <c r="AT291" s="99">
        <v>352.48304992800206</v>
      </c>
      <c r="AU291" s="99">
        <v>4.7531896803904115</v>
      </c>
      <c r="AV291" s="99">
        <v>10.007155458556493</v>
      </c>
      <c r="AW291" s="99">
        <v>4.8113307184745491</v>
      </c>
      <c r="AX291" s="99">
        <v>28.667559806820059</v>
      </c>
      <c r="AY291" s="99">
        <v>38.411113650263545</v>
      </c>
      <c r="AZ291" s="99">
        <v>2.7874037728801144</v>
      </c>
      <c r="BA291" s="99">
        <v>0.94942403005824594</v>
      </c>
      <c r="BB291" s="99">
        <v>8.3005254745674701</v>
      </c>
      <c r="BC291" s="99">
        <v>28.872226251141385</v>
      </c>
      <c r="BD291" s="99">
        <v>18.242176572342821</v>
      </c>
      <c r="BE291" s="99">
        <v>26.11679925538963</v>
      </c>
      <c r="BF291" s="99">
        <v>62.118455267227162</v>
      </c>
      <c r="BG291" s="99">
        <v>5.9119242653525612</v>
      </c>
      <c r="BH291" s="99">
        <v>10.815152762508232</v>
      </c>
      <c r="BI291" s="99">
        <v>12.932545969790372</v>
      </c>
      <c r="BJ291" s="99">
        <v>2.1564117348527772</v>
      </c>
      <c r="BK291" s="99">
        <v>89.612416646373489</v>
      </c>
      <c r="BL291" s="99">
        <v>9.4847056961305221</v>
      </c>
      <c r="BM291" s="99">
        <v>10.943150979553224</v>
      </c>
    </row>
    <row r="292" spans="1:65" x14ac:dyDescent="0.2">
      <c r="A292" s="13">
        <v>5434060550</v>
      </c>
      <c r="B292" s="14" t="s">
        <v>703</v>
      </c>
      <c r="C292" s="14" t="s">
        <v>704</v>
      </c>
      <c r="D292" s="14" t="s">
        <v>705</v>
      </c>
      <c r="E292" s="99">
        <v>13.415000000000001</v>
      </c>
      <c r="F292" s="99">
        <v>4.68</v>
      </c>
      <c r="G292" s="99">
        <v>4.1900000000000004</v>
      </c>
      <c r="H292" s="99">
        <v>1.26</v>
      </c>
      <c r="I292" s="99">
        <v>0.98249999999999993</v>
      </c>
      <c r="J292" s="99">
        <v>1.845</v>
      </c>
      <c r="K292" s="99">
        <v>1.3125</v>
      </c>
      <c r="L292" s="99">
        <v>1.105</v>
      </c>
      <c r="M292" s="99">
        <v>3.9299999999999997</v>
      </c>
      <c r="N292" s="99">
        <v>4.0875000000000004</v>
      </c>
      <c r="O292" s="99">
        <v>0.52249999999999996</v>
      </c>
      <c r="P292" s="99">
        <v>1.6850000000000001</v>
      </c>
      <c r="Q292" s="99">
        <v>3.3175000000000003</v>
      </c>
      <c r="R292" s="99">
        <v>3.6475</v>
      </c>
      <c r="S292" s="99">
        <v>4.2024999999999997</v>
      </c>
      <c r="T292" s="99">
        <v>2.89</v>
      </c>
      <c r="U292" s="99">
        <v>3.8574999999999999</v>
      </c>
      <c r="V292" s="99">
        <v>1.2250000000000001</v>
      </c>
      <c r="W292" s="99">
        <v>1.81</v>
      </c>
      <c r="X292" s="99">
        <v>1.7324999999999999</v>
      </c>
      <c r="Y292" s="99">
        <v>15.9275</v>
      </c>
      <c r="Z292" s="99">
        <v>4.8624999999999998</v>
      </c>
      <c r="AA292" s="99">
        <v>2.48</v>
      </c>
      <c r="AB292" s="99">
        <v>1.31</v>
      </c>
      <c r="AC292" s="99">
        <v>3.06</v>
      </c>
      <c r="AD292" s="99">
        <v>2.1125000000000003</v>
      </c>
      <c r="AE292" s="92">
        <v>832.8</v>
      </c>
      <c r="AF292" s="92">
        <v>336091.54249999998</v>
      </c>
      <c r="AG292" s="100">
        <v>3.4493750000002272</v>
      </c>
      <c r="AH292" s="92">
        <v>1130.5358520104992</v>
      </c>
      <c r="AI292" s="99" t="s">
        <v>869</v>
      </c>
      <c r="AJ292" s="99">
        <v>69.437584160416662</v>
      </c>
      <c r="AK292" s="99">
        <v>74.990036639747316</v>
      </c>
      <c r="AL292" s="99">
        <v>144.42762080016399</v>
      </c>
      <c r="AM292" s="99">
        <v>182.60640000000001</v>
      </c>
      <c r="AN292" s="99">
        <v>39.587500000000006</v>
      </c>
      <c r="AO292" s="101">
        <v>2.7349999999999999</v>
      </c>
      <c r="AP292" s="99">
        <v>108.3125</v>
      </c>
      <c r="AQ292" s="99">
        <v>103.1525</v>
      </c>
      <c r="AR292" s="99">
        <v>92.767499999999998</v>
      </c>
      <c r="AS292" s="99">
        <v>9.5775000000000006</v>
      </c>
      <c r="AT292" s="99">
        <v>430.48249999999996</v>
      </c>
      <c r="AU292" s="99">
        <v>5.2150000000000007</v>
      </c>
      <c r="AV292" s="99">
        <v>10.465</v>
      </c>
      <c r="AW292" s="99">
        <v>4.32</v>
      </c>
      <c r="AX292" s="99">
        <v>25</v>
      </c>
      <c r="AY292" s="99">
        <v>43</v>
      </c>
      <c r="AZ292" s="99">
        <v>2.38</v>
      </c>
      <c r="BA292" s="99">
        <v>1.01</v>
      </c>
      <c r="BB292" s="99">
        <v>15.209999999999999</v>
      </c>
      <c r="BC292" s="99">
        <v>31.827499999999997</v>
      </c>
      <c r="BD292" s="99">
        <v>30.734999999999999</v>
      </c>
      <c r="BE292" s="99">
        <v>31.857499999999998</v>
      </c>
      <c r="BF292" s="99">
        <v>68.900000000000006</v>
      </c>
      <c r="BG292" s="99">
        <v>6.979166666666667</v>
      </c>
      <c r="BH292" s="99">
        <v>11.932500000000001</v>
      </c>
      <c r="BI292" s="99">
        <v>13.164999999999999</v>
      </c>
      <c r="BJ292" s="99">
        <v>2.4550000000000001</v>
      </c>
      <c r="BK292" s="99">
        <v>57.285000000000004</v>
      </c>
      <c r="BL292" s="99">
        <v>9.39</v>
      </c>
      <c r="BM292" s="99">
        <v>10.352499999999999</v>
      </c>
    </row>
    <row r="293" spans="1:65" x14ac:dyDescent="0.2">
      <c r="A293" s="13">
        <v>5520740250</v>
      </c>
      <c r="B293" s="14" t="s">
        <v>706</v>
      </c>
      <c r="C293" s="14" t="s">
        <v>707</v>
      </c>
      <c r="D293" s="14" t="s">
        <v>708</v>
      </c>
      <c r="E293" s="99">
        <v>13.765000000000001</v>
      </c>
      <c r="F293" s="99">
        <v>4.4675000000000002</v>
      </c>
      <c r="G293" s="99">
        <v>4.4799999999999995</v>
      </c>
      <c r="H293" s="99">
        <v>1.76</v>
      </c>
      <c r="I293" s="99">
        <v>0.98249999999999993</v>
      </c>
      <c r="J293" s="99">
        <v>2.1425000000000001</v>
      </c>
      <c r="K293" s="99">
        <v>1.0725</v>
      </c>
      <c r="L293" s="99">
        <v>1.0649999999999999</v>
      </c>
      <c r="M293" s="99">
        <v>3.86</v>
      </c>
      <c r="N293" s="99">
        <v>2.6524999999999999</v>
      </c>
      <c r="O293" s="99">
        <v>0.5675</v>
      </c>
      <c r="P293" s="99">
        <v>1.5375000000000001</v>
      </c>
      <c r="Q293" s="99">
        <v>3.46</v>
      </c>
      <c r="R293" s="99">
        <v>3.5150000000000001</v>
      </c>
      <c r="S293" s="99">
        <v>4.0075000000000003</v>
      </c>
      <c r="T293" s="99">
        <v>2.9024999999999999</v>
      </c>
      <c r="U293" s="99">
        <v>3.5774999999999997</v>
      </c>
      <c r="V293" s="99">
        <v>1.2075</v>
      </c>
      <c r="W293" s="99">
        <v>1.885</v>
      </c>
      <c r="X293" s="99">
        <v>1.73</v>
      </c>
      <c r="Y293" s="99">
        <v>15.1325</v>
      </c>
      <c r="Z293" s="99">
        <v>4.5175000000000001</v>
      </c>
      <c r="AA293" s="99">
        <v>2.8000000000000003</v>
      </c>
      <c r="AB293" s="99">
        <v>1.3125</v>
      </c>
      <c r="AC293" s="99">
        <v>3.0074999999999998</v>
      </c>
      <c r="AD293" s="99">
        <v>2.0325000000000002</v>
      </c>
      <c r="AE293" s="92">
        <v>1099.0325</v>
      </c>
      <c r="AF293" s="92">
        <v>323550</v>
      </c>
      <c r="AG293" s="100">
        <v>3.2797500000002433</v>
      </c>
      <c r="AH293" s="92">
        <v>1062.3655508384732</v>
      </c>
      <c r="AI293" s="99" t="s">
        <v>869</v>
      </c>
      <c r="AJ293" s="99">
        <v>98.966482068214773</v>
      </c>
      <c r="AK293" s="99">
        <v>85.444756993208131</v>
      </c>
      <c r="AL293" s="99">
        <v>184.41123906142292</v>
      </c>
      <c r="AM293" s="99">
        <v>182.91389999999998</v>
      </c>
      <c r="AN293" s="99">
        <v>53.832500000000003</v>
      </c>
      <c r="AO293" s="101">
        <v>2.7882500000000001</v>
      </c>
      <c r="AP293" s="99">
        <v>128.38999999999999</v>
      </c>
      <c r="AQ293" s="99">
        <v>175.85249999999999</v>
      </c>
      <c r="AR293" s="99">
        <v>97.24</v>
      </c>
      <c r="AS293" s="99">
        <v>10.1175</v>
      </c>
      <c r="AT293" s="99">
        <v>468.58250000000004</v>
      </c>
      <c r="AU293" s="99">
        <v>4.49</v>
      </c>
      <c r="AV293" s="99">
        <v>11.855</v>
      </c>
      <c r="AW293" s="99">
        <v>4.0999999999999996</v>
      </c>
      <c r="AX293" s="99">
        <v>19.147500000000001</v>
      </c>
      <c r="AY293" s="99">
        <v>38.552499999999995</v>
      </c>
      <c r="AZ293" s="99">
        <v>2.7650000000000001</v>
      </c>
      <c r="BA293" s="99">
        <v>1.4724999999999999</v>
      </c>
      <c r="BB293" s="99">
        <v>13.925000000000001</v>
      </c>
      <c r="BC293" s="99">
        <v>33.604999999999997</v>
      </c>
      <c r="BD293" s="99">
        <v>35.747500000000002</v>
      </c>
      <c r="BE293" s="99">
        <v>40.28</v>
      </c>
      <c r="BF293" s="99">
        <v>93.1875</v>
      </c>
      <c r="BG293" s="99">
        <v>14.191666666666666</v>
      </c>
      <c r="BH293" s="99">
        <v>8.9375</v>
      </c>
      <c r="BI293" s="99">
        <v>15.23</v>
      </c>
      <c r="BJ293" s="99">
        <v>3.0049999999999999</v>
      </c>
      <c r="BK293" s="99">
        <v>60.870000000000005</v>
      </c>
      <c r="BL293" s="99">
        <v>8.26</v>
      </c>
      <c r="BM293" s="99">
        <v>10.4925</v>
      </c>
    </row>
    <row r="294" spans="1:65" x14ac:dyDescent="0.2">
      <c r="A294" s="13">
        <v>5522540275</v>
      </c>
      <c r="B294" s="14" t="s">
        <v>706</v>
      </c>
      <c r="C294" s="14" t="s">
        <v>709</v>
      </c>
      <c r="D294" s="14" t="s">
        <v>710</v>
      </c>
      <c r="E294" s="99">
        <v>14.67</v>
      </c>
      <c r="F294" s="99">
        <v>4.4950000000000001</v>
      </c>
      <c r="G294" s="99">
        <v>4.8275000000000006</v>
      </c>
      <c r="H294" s="99">
        <v>1.79</v>
      </c>
      <c r="I294" s="99">
        <v>1.0325</v>
      </c>
      <c r="J294" s="99">
        <v>2.0700000000000003</v>
      </c>
      <c r="K294" s="99">
        <v>1.24</v>
      </c>
      <c r="L294" s="99">
        <v>1.04</v>
      </c>
      <c r="M294" s="99">
        <v>3.9550000000000001</v>
      </c>
      <c r="N294" s="99">
        <v>2.8850000000000002</v>
      </c>
      <c r="O294" s="99">
        <v>0.54250000000000009</v>
      </c>
      <c r="P294" s="99">
        <v>1.6675</v>
      </c>
      <c r="Q294" s="99">
        <v>3.63</v>
      </c>
      <c r="R294" s="99">
        <v>4.3500000000000005</v>
      </c>
      <c r="S294" s="99">
        <v>4.5075000000000003</v>
      </c>
      <c r="T294" s="99">
        <v>2.6724999999999999</v>
      </c>
      <c r="U294" s="99">
        <v>4.4350000000000005</v>
      </c>
      <c r="V294" s="99">
        <v>1.23</v>
      </c>
      <c r="W294" s="99">
        <v>1.8625</v>
      </c>
      <c r="X294" s="99">
        <v>1.89</v>
      </c>
      <c r="Y294" s="99">
        <v>15.545</v>
      </c>
      <c r="Z294" s="99">
        <v>4.9249999999999998</v>
      </c>
      <c r="AA294" s="99">
        <v>2.6450000000000005</v>
      </c>
      <c r="AB294" s="99">
        <v>1.41</v>
      </c>
      <c r="AC294" s="99">
        <v>2.8624999999999998</v>
      </c>
      <c r="AD294" s="99">
        <v>2.1625000000000001</v>
      </c>
      <c r="AE294" s="92">
        <v>866.47250000000008</v>
      </c>
      <c r="AF294" s="92">
        <v>302481.25</v>
      </c>
      <c r="AG294" s="100">
        <v>3.0928125000001483</v>
      </c>
      <c r="AH294" s="92">
        <v>968.75370884563301</v>
      </c>
      <c r="AI294" s="99" t="s">
        <v>869</v>
      </c>
      <c r="AJ294" s="99">
        <v>92.188427743749997</v>
      </c>
      <c r="AK294" s="99">
        <v>97.222914284545396</v>
      </c>
      <c r="AL294" s="99">
        <v>189.41134202829539</v>
      </c>
      <c r="AM294" s="99">
        <v>182.91389999999998</v>
      </c>
      <c r="AN294" s="99">
        <v>56.582499999999996</v>
      </c>
      <c r="AO294" s="101">
        <v>2.6072500000000001</v>
      </c>
      <c r="AP294" s="99">
        <v>119.375</v>
      </c>
      <c r="AQ294" s="99">
        <v>194.375</v>
      </c>
      <c r="AR294" s="99">
        <v>93.125</v>
      </c>
      <c r="AS294" s="99">
        <v>9.807500000000001</v>
      </c>
      <c r="AT294" s="99">
        <v>474.64499999999998</v>
      </c>
      <c r="AU294" s="99">
        <v>4.6625000000000005</v>
      </c>
      <c r="AV294" s="99">
        <v>11.407500000000001</v>
      </c>
      <c r="AW294" s="99">
        <v>4.7249999999999996</v>
      </c>
      <c r="AX294" s="99">
        <v>20.725000000000001</v>
      </c>
      <c r="AY294" s="99">
        <v>26.25</v>
      </c>
      <c r="AZ294" s="99">
        <v>2.8200000000000003</v>
      </c>
      <c r="BA294" s="99">
        <v>1.125</v>
      </c>
      <c r="BB294" s="99">
        <v>17.205000000000002</v>
      </c>
      <c r="BC294" s="99">
        <v>28.1175</v>
      </c>
      <c r="BD294" s="99">
        <v>26.592499999999998</v>
      </c>
      <c r="BE294" s="99">
        <v>31.560000000000002</v>
      </c>
      <c r="BF294" s="99">
        <v>92.902500000000003</v>
      </c>
      <c r="BG294" s="99">
        <v>6.0366666666666671</v>
      </c>
      <c r="BH294" s="99">
        <v>7.9424999999999999</v>
      </c>
      <c r="BI294" s="99">
        <v>11.5825</v>
      </c>
      <c r="BJ294" s="99">
        <v>2.9075000000000002</v>
      </c>
      <c r="BK294" s="99">
        <v>57.924999999999997</v>
      </c>
      <c r="BL294" s="99">
        <v>7.995000000000001</v>
      </c>
      <c r="BM294" s="99">
        <v>9.0300000000000011</v>
      </c>
    </row>
    <row r="295" spans="1:65" x14ac:dyDescent="0.2">
      <c r="A295" s="13">
        <v>5524580300</v>
      </c>
      <c r="B295" s="14" t="s">
        <v>706</v>
      </c>
      <c r="C295" s="14" t="s">
        <v>711</v>
      </c>
      <c r="D295" s="14" t="s">
        <v>712</v>
      </c>
      <c r="E295" s="99">
        <v>14.032499999999999</v>
      </c>
      <c r="F295" s="99">
        <v>4.6349999999999998</v>
      </c>
      <c r="G295" s="99">
        <v>4.3475000000000001</v>
      </c>
      <c r="H295" s="99">
        <v>1.2675000000000001</v>
      </c>
      <c r="I295" s="99">
        <v>0.95250000000000012</v>
      </c>
      <c r="J295" s="99">
        <v>1.885</v>
      </c>
      <c r="K295" s="99">
        <v>1.3800000000000001</v>
      </c>
      <c r="L295" s="99">
        <v>1.02</v>
      </c>
      <c r="M295" s="99">
        <v>3.75</v>
      </c>
      <c r="N295" s="99">
        <v>2.57</v>
      </c>
      <c r="O295" s="99">
        <v>0.51249999999999996</v>
      </c>
      <c r="P295" s="99">
        <v>1.49</v>
      </c>
      <c r="Q295" s="99">
        <v>3.3275000000000006</v>
      </c>
      <c r="R295" s="99">
        <v>3.69</v>
      </c>
      <c r="S295" s="99">
        <v>3.9024999999999999</v>
      </c>
      <c r="T295" s="99">
        <v>2.1950000000000003</v>
      </c>
      <c r="U295" s="99">
        <v>3.7199999999999998</v>
      </c>
      <c r="V295" s="99">
        <v>1.1974999999999998</v>
      </c>
      <c r="W295" s="99">
        <v>1.84</v>
      </c>
      <c r="X295" s="99">
        <v>1.5674999999999999</v>
      </c>
      <c r="Y295" s="99">
        <v>15.692499999999999</v>
      </c>
      <c r="Z295" s="99">
        <v>4.6074999999999999</v>
      </c>
      <c r="AA295" s="99">
        <v>2.6675000000000004</v>
      </c>
      <c r="AB295" s="99">
        <v>1.1274999999999999</v>
      </c>
      <c r="AC295" s="99">
        <v>3.0825</v>
      </c>
      <c r="AD295" s="99">
        <v>1.895</v>
      </c>
      <c r="AE295" s="92">
        <v>831.73250000000007</v>
      </c>
      <c r="AF295" s="92">
        <v>336202</v>
      </c>
      <c r="AG295" s="100">
        <v>3.2677500000001025</v>
      </c>
      <c r="AH295" s="92">
        <v>1103.024797677484</v>
      </c>
      <c r="AI295" s="99" t="s">
        <v>869</v>
      </c>
      <c r="AJ295" s="99">
        <v>82.57016812916666</v>
      </c>
      <c r="AK295" s="99">
        <v>78.384887210168543</v>
      </c>
      <c r="AL295" s="99">
        <v>160.95505533933522</v>
      </c>
      <c r="AM295" s="99">
        <v>182.91389999999998</v>
      </c>
      <c r="AN295" s="99">
        <v>62.482500000000002</v>
      </c>
      <c r="AO295" s="101">
        <v>2.5432626126575539</v>
      </c>
      <c r="AP295" s="99">
        <v>75.167500000000004</v>
      </c>
      <c r="AQ295" s="99">
        <v>174.5625</v>
      </c>
      <c r="AR295" s="99">
        <v>84.247500000000002</v>
      </c>
      <c r="AS295" s="99">
        <v>9.2225000000000001</v>
      </c>
      <c r="AT295" s="99">
        <v>356.14</v>
      </c>
      <c r="AU295" s="99">
        <v>4.7074999999999996</v>
      </c>
      <c r="AV295" s="99">
        <v>9.8974999999999991</v>
      </c>
      <c r="AW295" s="99">
        <v>4.2249999999999996</v>
      </c>
      <c r="AX295" s="99">
        <v>14.109442116465464</v>
      </c>
      <c r="AY295" s="99">
        <v>22.2</v>
      </c>
      <c r="AZ295" s="99">
        <v>2.3674999999999997</v>
      </c>
      <c r="BA295" s="99">
        <v>0.98</v>
      </c>
      <c r="BB295" s="99">
        <v>20.024999999999999</v>
      </c>
      <c r="BC295" s="99">
        <v>27.547499999999999</v>
      </c>
      <c r="BD295" s="99">
        <v>17.050015547573921</v>
      </c>
      <c r="BE295" s="99">
        <v>26.517499999999998</v>
      </c>
      <c r="BF295" s="99">
        <v>93.185000000000002</v>
      </c>
      <c r="BG295" s="99">
        <v>9.74</v>
      </c>
      <c r="BH295" s="99">
        <v>12.355</v>
      </c>
      <c r="BI295" s="99">
        <v>15.1875</v>
      </c>
      <c r="BJ295" s="99">
        <v>2.29</v>
      </c>
      <c r="BK295" s="99">
        <v>55.05</v>
      </c>
      <c r="BL295" s="99">
        <v>8.3675000000000015</v>
      </c>
      <c r="BM295" s="99">
        <v>10.182500000000001</v>
      </c>
    </row>
    <row r="296" spans="1:65" x14ac:dyDescent="0.2">
      <c r="A296" s="13">
        <v>5531540500</v>
      </c>
      <c r="B296" s="14" t="s">
        <v>706</v>
      </c>
      <c r="C296" s="14" t="s">
        <v>713</v>
      </c>
      <c r="D296" s="14" t="s">
        <v>714</v>
      </c>
      <c r="E296" s="99">
        <v>16.197499999999998</v>
      </c>
      <c r="F296" s="99">
        <v>4.4450000000000003</v>
      </c>
      <c r="G296" s="99">
        <v>4.6775000000000002</v>
      </c>
      <c r="H296" s="99">
        <v>1.6325000000000001</v>
      </c>
      <c r="I296" s="99">
        <v>1.1125</v>
      </c>
      <c r="J296" s="99">
        <v>2.2700000000000005</v>
      </c>
      <c r="K296" s="99">
        <v>1.3374999999999999</v>
      </c>
      <c r="L296" s="99">
        <v>0.99</v>
      </c>
      <c r="M296" s="99">
        <v>4.46</v>
      </c>
      <c r="N296" s="99">
        <v>2.7975000000000003</v>
      </c>
      <c r="O296" s="99">
        <v>0.5475000000000001</v>
      </c>
      <c r="P296" s="99">
        <v>1.7475000000000001</v>
      </c>
      <c r="Q296" s="99">
        <v>4.01</v>
      </c>
      <c r="R296" s="99">
        <v>3.4774999999999996</v>
      </c>
      <c r="S296" s="99">
        <v>4.6074999999999999</v>
      </c>
      <c r="T296" s="99">
        <v>3.0949999999999998</v>
      </c>
      <c r="U296" s="99">
        <v>4.8499999999999996</v>
      </c>
      <c r="V296" s="99">
        <v>1.36</v>
      </c>
      <c r="W296" s="99">
        <v>2.0499999999999998</v>
      </c>
      <c r="X296" s="99">
        <v>2.2075000000000005</v>
      </c>
      <c r="Y296" s="99">
        <v>16.55</v>
      </c>
      <c r="Z296" s="99">
        <v>5.3825000000000003</v>
      </c>
      <c r="AA296" s="99">
        <v>2.6349999999999998</v>
      </c>
      <c r="AB296" s="99">
        <v>1.75</v>
      </c>
      <c r="AC296" s="99">
        <v>2.9825000000000004</v>
      </c>
      <c r="AD296" s="99">
        <v>2.2050000000000001</v>
      </c>
      <c r="AE296" s="92">
        <v>1172.335</v>
      </c>
      <c r="AF296" s="92">
        <v>454816.75</v>
      </c>
      <c r="AG296" s="100">
        <v>3.1121381578948877</v>
      </c>
      <c r="AH296" s="92">
        <v>1461.1345584321239</v>
      </c>
      <c r="AI296" s="99" t="s">
        <v>869</v>
      </c>
      <c r="AJ296" s="99">
        <v>106.25400813333333</v>
      </c>
      <c r="AK296" s="99">
        <v>77.339102916146189</v>
      </c>
      <c r="AL296" s="99">
        <v>183.59311104947952</v>
      </c>
      <c r="AM296" s="99">
        <v>182.91389999999998</v>
      </c>
      <c r="AN296" s="99">
        <v>59.364999999999995</v>
      </c>
      <c r="AO296" s="101">
        <v>2.65225</v>
      </c>
      <c r="AP296" s="99">
        <v>64.497500000000002</v>
      </c>
      <c r="AQ296" s="99">
        <v>204.70750000000001</v>
      </c>
      <c r="AR296" s="99">
        <v>116.9175</v>
      </c>
      <c r="AS296" s="99">
        <v>11.297500000000001</v>
      </c>
      <c r="AT296" s="99">
        <v>492.505</v>
      </c>
      <c r="AU296" s="99">
        <v>5.3574999999999999</v>
      </c>
      <c r="AV296" s="99">
        <v>10.45</v>
      </c>
      <c r="AW296" s="99">
        <v>4.0350000000000001</v>
      </c>
      <c r="AX296" s="99">
        <v>21.5825</v>
      </c>
      <c r="AY296" s="99">
        <v>51.875</v>
      </c>
      <c r="AZ296" s="99">
        <v>2.2749999999999999</v>
      </c>
      <c r="BA296" s="99">
        <v>1.21</v>
      </c>
      <c r="BB296" s="99">
        <v>16.560000000000002</v>
      </c>
      <c r="BC296" s="99">
        <v>38.494999999999997</v>
      </c>
      <c r="BD296" s="99">
        <v>23.625000000000004</v>
      </c>
      <c r="BE296" s="99">
        <v>29.407499999999999</v>
      </c>
      <c r="BF296" s="99">
        <v>79.945000000000007</v>
      </c>
      <c r="BG296" s="99">
        <v>9.9975000000000005</v>
      </c>
      <c r="BH296" s="99">
        <v>11.08</v>
      </c>
      <c r="BI296" s="99">
        <v>22.247499999999999</v>
      </c>
      <c r="BJ296" s="99">
        <v>2.7175000000000002</v>
      </c>
      <c r="BK296" s="99">
        <v>58.417500000000004</v>
      </c>
      <c r="BL296" s="99">
        <v>8.4050000000000011</v>
      </c>
      <c r="BM296" s="99">
        <v>9.4474999999999998</v>
      </c>
    </row>
    <row r="297" spans="1:65" x14ac:dyDescent="0.2">
      <c r="A297" s="13">
        <v>5533340580</v>
      </c>
      <c r="B297" s="14" t="s">
        <v>706</v>
      </c>
      <c r="C297" s="14" t="s">
        <v>715</v>
      </c>
      <c r="D297" s="14" t="s">
        <v>716</v>
      </c>
      <c r="E297" s="99">
        <v>13.42</v>
      </c>
      <c r="F297" s="99">
        <v>4.4225000000000003</v>
      </c>
      <c r="G297" s="99">
        <v>4.1725000000000003</v>
      </c>
      <c r="H297" s="99">
        <v>1.4224999999999999</v>
      </c>
      <c r="I297" s="99">
        <v>0.95499999999999996</v>
      </c>
      <c r="J297" s="99">
        <v>2.1524999999999999</v>
      </c>
      <c r="K297" s="99">
        <v>1.4375</v>
      </c>
      <c r="L297" s="99">
        <v>0.98249999999999993</v>
      </c>
      <c r="M297" s="99">
        <v>4.0274999999999999</v>
      </c>
      <c r="N297" s="99">
        <v>2.5100000000000002</v>
      </c>
      <c r="O297" s="99">
        <v>0.57750000000000001</v>
      </c>
      <c r="P297" s="99">
        <v>1.6225000000000001</v>
      </c>
      <c r="Q297" s="99">
        <v>3.3825000000000003</v>
      </c>
      <c r="R297" s="99">
        <v>3.33</v>
      </c>
      <c r="S297" s="99">
        <v>4.1174999999999997</v>
      </c>
      <c r="T297" s="99">
        <v>2.3225000000000002</v>
      </c>
      <c r="U297" s="99">
        <v>4.22</v>
      </c>
      <c r="V297" s="99">
        <v>1.1950000000000001</v>
      </c>
      <c r="W297" s="99">
        <v>1.9125000000000001</v>
      </c>
      <c r="X297" s="99">
        <v>1.8149999999999999</v>
      </c>
      <c r="Y297" s="99">
        <v>15.7075</v>
      </c>
      <c r="Z297" s="99">
        <v>4.7349999999999994</v>
      </c>
      <c r="AA297" s="99">
        <v>2.5099999999999998</v>
      </c>
      <c r="AB297" s="99">
        <v>1.2375</v>
      </c>
      <c r="AC297" s="99">
        <v>3.09</v>
      </c>
      <c r="AD297" s="99">
        <v>2.0375000000000001</v>
      </c>
      <c r="AE297" s="92">
        <v>1390.425</v>
      </c>
      <c r="AF297" s="92">
        <v>397876.75</v>
      </c>
      <c r="AG297" s="100">
        <v>3.21475882352944</v>
      </c>
      <c r="AH297" s="92">
        <v>1297.7985062917946</v>
      </c>
      <c r="AI297" s="99" t="s">
        <v>869</v>
      </c>
      <c r="AJ297" s="99">
        <v>103.90965330833332</v>
      </c>
      <c r="AK297" s="99">
        <v>71.032101683337615</v>
      </c>
      <c r="AL297" s="99">
        <v>174.94175499167093</v>
      </c>
      <c r="AM297" s="99">
        <v>182.16389999999998</v>
      </c>
      <c r="AN297" s="99">
        <v>48.72</v>
      </c>
      <c r="AO297" s="101">
        <v>2.6677499999999998</v>
      </c>
      <c r="AP297" s="99">
        <v>67</v>
      </c>
      <c r="AQ297" s="99">
        <v>180.33250000000001</v>
      </c>
      <c r="AR297" s="99">
        <v>108.77500000000001</v>
      </c>
      <c r="AS297" s="99">
        <v>9.682500000000001</v>
      </c>
      <c r="AT297" s="99">
        <v>478.86999999999995</v>
      </c>
      <c r="AU297" s="99">
        <v>4.7449999999999992</v>
      </c>
      <c r="AV297" s="99">
        <v>11.780000000000001</v>
      </c>
      <c r="AW297" s="99">
        <v>4.04</v>
      </c>
      <c r="AX297" s="99">
        <v>23.3475</v>
      </c>
      <c r="AY297" s="99">
        <v>42.9</v>
      </c>
      <c r="AZ297" s="99">
        <v>2.2000000000000002</v>
      </c>
      <c r="BA297" s="99">
        <v>1.04</v>
      </c>
      <c r="BB297" s="99">
        <v>15.1775</v>
      </c>
      <c r="BC297" s="99">
        <v>25.647500000000001</v>
      </c>
      <c r="BD297" s="99">
        <v>21.892499999999998</v>
      </c>
      <c r="BE297" s="99">
        <v>25.729999999999997</v>
      </c>
      <c r="BF297" s="99">
        <v>55.045000000000002</v>
      </c>
      <c r="BG297" s="99">
        <v>11.911666666666665</v>
      </c>
      <c r="BH297" s="99">
        <v>11.602500000000001</v>
      </c>
      <c r="BI297" s="99">
        <v>17.7075</v>
      </c>
      <c r="BJ297" s="99">
        <v>2.4550000000000001</v>
      </c>
      <c r="BK297" s="99">
        <v>49.694999999999993</v>
      </c>
      <c r="BL297" s="99">
        <v>8.0025000000000013</v>
      </c>
      <c r="BM297" s="99">
        <v>8.6974999999999998</v>
      </c>
    </row>
    <row r="298" spans="1:65" x14ac:dyDescent="0.2">
      <c r="A298" s="13">
        <v>5549220550</v>
      </c>
      <c r="B298" s="14" t="s">
        <v>706</v>
      </c>
      <c r="C298" s="14" t="s">
        <v>717</v>
      </c>
      <c r="D298" s="14" t="s">
        <v>718</v>
      </c>
      <c r="E298" s="99">
        <v>14.440000000000001</v>
      </c>
      <c r="F298" s="99">
        <v>4.7575000000000003</v>
      </c>
      <c r="G298" s="99">
        <v>4.3825000000000003</v>
      </c>
      <c r="H298" s="99">
        <v>1.6824999999999999</v>
      </c>
      <c r="I298" s="99">
        <v>0.97499999999999998</v>
      </c>
      <c r="J298" s="99">
        <v>1.7625</v>
      </c>
      <c r="K298" s="99">
        <v>1.02</v>
      </c>
      <c r="L298" s="99">
        <v>1.0375000000000001</v>
      </c>
      <c r="M298" s="99">
        <v>3.9299999999999997</v>
      </c>
      <c r="N298" s="99">
        <v>3.19</v>
      </c>
      <c r="O298" s="99">
        <v>0.52</v>
      </c>
      <c r="P298" s="99">
        <v>1.4825000000000002</v>
      </c>
      <c r="Q298" s="99">
        <v>3.6225000000000001</v>
      </c>
      <c r="R298" s="99">
        <v>3.4524999999999997</v>
      </c>
      <c r="S298" s="99">
        <v>4.59</v>
      </c>
      <c r="T298" s="99">
        <v>3.2324999999999999</v>
      </c>
      <c r="U298" s="99">
        <v>3.8125</v>
      </c>
      <c r="V298" s="99">
        <v>1.1375000000000002</v>
      </c>
      <c r="W298" s="99">
        <v>1.8474999999999999</v>
      </c>
      <c r="X298" s="99">
        <v>1.68</v>
      </c>
      <c r="Y298" s="99">
        <v>15.914999999999999</v>
      </c>
      <c r="Z298" s="99">
        <v>4.8324999999999996</v>
      </c>
      <c r="AA298" s="99">
        <v>2.5925000000000002</v>
      </c>
      <c r="AB298" s="99">
        <v>1.1725000000000001</v>
      </c>
      <c r="AC298" s="99">
        <v>3.0625</v>
      </c>
      <c r="AD298" s="99">
        <v>1.9350000000000001</v>
      </c>
      <c r="AE298" s="92">
        <v>906.25</v>
      </c>
      <c r="AF298" s="92">
        <v>366000</v>
      </c>
      <c r="AG298" s="100">
        <v>3.3857083333334153</v>
      </c>
      <c r="AH298" s="92">
        <v>1214.3100113036849</v>
      </c>
      <c r="AI298" s="99" t="s">
        <v>869</v>
      </c>
      <c r="AJ298" s="99">
        <v>73.167846458333329</v>
      </c>
      <c r="AK298" s="99">
        <v>75.396179532353699</v>
      </c>
      <c r="AL298" s="99">
        <v>148.56402599068701</v>
      </c>
      <c r="AM298" s="99">
        <v>182.8914</v>
      </c>
      <c r="AN298" s="99">
        <v>44.95</v>
      </c>
      <c r="AO298" s="101">
        <v>2.7889999999999997</v>
      </c>
      <c r="AP298" s="99">
        <v>170.02500000000001</v>
      </c>
      <c r="AQ298" s="99">
        <v>199.77499999999998</v>
      </c>
      <c r="AR298" s="99">
        <v>96.164999999999992</v>
      </c>
      <c r="AS298" s="99">
        <v>9.2374999999999989</v>
      </c>
      <c r="AT298" s="99">
        <v>463.04499999999996</v>
      </c>
      <c r="AU298" s="99">
        <v>3.9649999999999999</v>
      </c>
      <c r="AV298" s="99">
        <v>11.242500000000001</v>
      </c>
      <c r="AW298" s="99">
        <v>4.0150000000000006</v>
      </c>
      <c r="AX298" s="99">
        <v>16.6875</v>
      </c>
      <c r="AY298" s="99">
        <v>28.1675</v>
      </c>
      <c r="AZ298" s="99">
        <v>1.9175</v>
      </c>
      <c r="BA298" s="99">
        <v>1</v>
      </c>
      <c r="BB298" s="99">
        <v>20.45</v>
      </c>
      <c r="BC298" s="99">
        <v>18.355</v>
      </c>
      <c r="BD298" s="99">
        <v>19.8325</v>
      </c>
      <c r="BE298" s="99">
        <v>26.172499999999996</v>
      </c>
      <c r="BF298" s="99">
        <v>88.75</v>
      </c>
      <c r="BG298" s="99">
        <v>8.0208333333333339</v>
      </c>
      <c r="BH298" s="99">
        <v>9.36</v>
      </c>
      <c r="BI298" s="99">
        <v>8.875</v>
      </c>
      <c r="BJ298" s="99">
        <v>2.17</v>
      </c>
      <c r="BK298" s="99">
        <v>48.792500000000004</v>
      </c>
      <c r="BL298" s="99">
        <v>8.254999999999999</v>
      </c>
      <c r="BM298" s="99">
        <v>6.1824999999999992</v>
      </c>
    </row>
    <row r="299" spans="1:65" x14ac:dyDescent="0.2">
      <c r="A299" s="13">
        <v>5616220100</v>
      </c>
      <c r="B299" s="14" t="s">
        <v>719</v>
      </c>
      <c r="C299" s="14" t="s">
        <v>720</v>
      </c>
      <c r="D299" s="14" t="s">
        <v>721</v>
      </c>
      <c r="E299" s="99">
        <v>11.422500000000001</v>
      </c>
      <c r="F299" s="99">
        <v>4.5500000000000007</v>
      </c>
      <c r="G299" s="99">
        <v>4.37</v>
      </c>
      <c r="H299" s="99">
        <v>1.1475</v>
      </c>
      <c r="I299" s="99">
        <v>0.99249999999999994</v>
      </c>
      <c r="J299" s="99">
        <v>2.31</v>
      </c>
      <c r="K299" s="99">
        <v>1.6075000000000002</v>
      </c>
      <c r="L299" s="99">
        <v>1.0674999999999999</v>
      </c>
      <c r="M299" s="99">
        <v>4.3</v>
      </c>
      <c r="N299" s="99">
        <v>3.32</v>
      </c>
      <c r="O299" s="99">
        <v>0.66249999999999998</v>
      </c>
      <c r="P299" s="99">
        <v>1.57</v>
      </c>
      <c r="Q299" s="99">
        <v>3.23</v>
      </c>
      <c r="R299" s="99">
        <v>3.67</v>
      </c>
      <c r="S299" s="99">
        <v>4.9725000000000001</v>
      </c>
      <c r="T299" s="99">
        <v>2.5649999999999999</v>
      </c>
      <c r="U299" s="99">
        <v>4.17</v>
      </c>
      <c r="V299" s="99">
        <v>1.175</v>
      </c>
      <c r="W299" s="99">
        <v>1.9424999999999999</v>
      </c>
      <c r="X299" s="99">
        <v>1.7325000000000002</v>
      </c>
      <c r="Y299" s="99">
        <v>15.555</v>
      </c>
      <c r="Z299" s="99">
        <v>5.3975</v>
      </c>
      <c r="AA299" s="99">
        <v>2.59</v>
      </c>
      <c r="AB299" s="99">
        <v>1.4300000000000002</v>
      </c>
      <c r="AC299" s="99">
        <v>3.1074999999999999</v>
      </c>
      <c r="AD299" s="99">
        <v>1.93</v>
      </c>
      <c r="AE299" s="92">
        <v>891.02499999999998</v>
      </c>
      <c r="AF299" s="92">
        <v>345902.5</v>
      </c>
      <c r="AG299" s="100">
        <v>3.5009791667500187</v>
      </c>
      <c r="AH299" s="92">
        <v>1170.0655313418474</v>
      </c>
      <c r="AI299" s="99" t="s">
        <v>869</v>
      </c>
      <c r="AJ299" s="99">
        <v>65.158564133333329</v>
      </c>
      <c r="AK299" s="99">
        <v>70.388039757547773</v>
      </c>
      <c r="AL299" s="99">
        <v>135.5466038908811</v>
      </c>
      <c r="AM299" s="99">
        <v>182.82524999999998</v>
      </c>
      <c r="AN299" s="99">
        <v>41.884999999999998</v>
      </c>
      <c r="AO299" s="101">
        <v>2.7787626126575535</v>
      </c>
      <c r="AP299" s="99">
        <v>166.64999999999998</v>
      </c>
      <c r="AQ299" s="99">
        <v>106.30000000000001</v>
      </c>
      <c r="AR299" s="99">
        <v>97.800000000000011</v>
      </c>
      <c r="AS299" s="99">
        <v>10.092499999999999</v>
      </c>
      <c r="AT299" s="99">
        <v>449.73500000000001</v>
      </c>
      <c r="AU299" s="99">
        <v>4.8574999999999999</v>
      </c>
      <c r="AV299" s="99">
        <v>10.34</v>
      </c>
      <c r="AW299" s="99">
        <v>4.6900000000000004</v>
      </c>
      <c r="AX299" s="99">
        <v>19.551942116465462</v>
      </c>
      <c r="AY299" s="99">
        <v>37.207499999999996</v>
      </c>
      <c r="AZ299" s="99">
        <v>2.625</v>
      </c>
      <c r="BA299" s="99">
        <v>1.0775000000000001</v>
      </c>
      <c r="BB299" s="99">
        <v>12.16</v>
      </c>
      <c r="BC299" s="99">
        <v>30.412499999999998</v>
      </c>
      <c r="BD299" s="99">
        <v>24.325015547573923</v>
      </c>
      <c r="BE299" s="99">
        <v>32.35</v>
      </c>
      <c r="BF299" s="99">
        <v>118.125</v>
      </c>
      <c r="BG299" s="99">
        <v>10.115625000000001</v>
      </c>
      <c r="BH299" s="99">
        <v>11.522500000000001</v>
      </c>
      <c r="BI299" s="99">
        <v>12.375</v>
      </c>
      <c r="BJ299" s="99">
        <v>2.2275</v>
      </c>
      <c r="BK299" s="99">
        <v>46.8125</v>
      </c>
      <c r="BL299" s="99">
        <v>10.0275</v>
      </c>
      <c r="BM299" s="99">
        <v>10.3325</v>
      </c>
    </row>
    <row r="300" spans="1:65" x14ac:dyDescent="0.2">
      <c r="A300" s="13">
        <v>5616940300</v>
      </c>
      <c r="B300" s="14" t="s">
        <v>719</v>
      </c>
      <c r="C300" s="14" t="s">
        <v>894</v>
      </c>
      <c r="D300" s="14" t="s">
        <v>895</v>
      </c>
      <c r="E300" s="99">
        <v>15.345228525338118</v>
      </c>
      <c r="F300" s="99">
        <v>6.4558484553665512</v>
      </c>
      <c r="G300" s="99">
        <v>4.2364765809707086</v>
      </c>
      <c r="H300" s="99">
        <v>1.657901774402488</v>
      </c>
      <c r="I300" s="99">
        <v>0.97621488617583374</v>
      </c>
      <c r="J300" s="99">
        <v>2.5793641275186139</v>
      </c>
      <c r="K300" s="99">
        <v>1.3391248895391037</v>
      </c>
      <c r="L300" s="99">
        <v>1.0991048514416988</v>
      </c>
      <c r="M300" s="99">
        <v>4.2234351320262977</v>
      </c>
      <c r="N300" s="99">
        <v>3.7292023360323672</v>
      </c>
      <c r="O300" s="99">
        <v>0.90730759452868426</v>
      </c>
      <c r="P300" s="99">
        <v>1.6432471181762593</v>
      </c>
      <c r="Q300" s="99">
        <v>3.3360649535055473</v>
      </c>
      <c r="R300" s="99">
        <v>3.6152747401187493</v>
      </c>
      <c r="S300" s="99">
        <v>3.8064068961590758</v>
      </c>
      <c r="T300" s="99">
        <v>3.4406951135515902</v>
      </c>
      <c r="U300" s="99">
        <v>4.7049905352026915</v>
      </c>
      <c r="V300" s="99">
        <v>1.209997371049935</v>
      </c>
      <c r="W300" s="99">
        <v>1.8680368078923946</v>
      </c>
      <c r="X300" s="99">
        <v>1.8436032788080068</v>
      </c>
      <c r="Y300" s="99">
        <v>17.919971697440431</v>
      </c>
      <c r="Z300" s="99">
        <v>5.8278050242825215</v>
      </c>
      <c r="AA300" s="99">
        <v>2.5164879887907352</v>
      </c>
      <c r="AB300" s="99">
        <v>1.9211921415486355</v>
      </c>
      <c r="AC300" s="99">
        <v>3.1088616245714196</v>
      </c>
      <c r="AD300" s="99">
        <v>2.0116532569212349</v>
      </c>
      <c r="AE300" s="92">
        <v>951.43027948453278</v>
      </c>
      <c r="AF300" s="92">
        <v>359139.80721481389</v>
      </c>
      <c r="AG300" s="100">
        <v>4.0646161333547122</v>
      </c>
      <c r="AH300" s="92">
        <v>1314.1333558996046</v>
      </c>
      <c r="AI300" s="99" t="s">
        <v>869</v>
      </c>
      <c r="AJ300" s="99">
        <v>68.139894407748599</v>
      </c>
      <c r="AK300" s="99">
        <v>54.268622810591104</v>
      </c>
      <c r="AL300" s="99">
        <v>122.40851721833971</v>
      </c>
      <c r="AM300" s="99">
        <v>173.46883313307927</v>
      </c>
      <c r="AN300" s="99">
        <v>42.993306264111673</v>
      </c>
      <c r="AO300" s="101">
        <v>2.7357609313007885</v>
      </c>
      <c r="AP300" s="99">
        <v>149.59043880138404</v>
      </c>
      <c r="AQ300" s="99">
        <v>106.53546830317293</v>
      </c>
      <c r="AR300" s="99">
        <v>106.77347525017615</v>
      </c>
      <c r="AS300" s="99">
        <v>9.1871035380210628</v>
      </c>
      <c r="AT300" s="99">
        <v>268.47595749900296</v>
      </c>
      <c r="AU300" s="99">
        <v>5.0865797381332243</v>
      </c>
      <c r="AV300" s="99">
        <v>11.548199610018512</v>
      </c>
      <c r="AW300" s="99">
        <v>4.2328139988182905</v>
      </c>
      <c r="AX300" s="99">
        <v>23.497999841655783</v>
      </c>
      <c r="AY300" s="99">
        <v>24.967223872671305</v>
      </c>
      <c r="AZ300" s="99">
        <v>1.6565709255194982</v>
      </c>
      <c r="BA300" s="99">
        <v>0.93043554945708096</v>
      </c>
      <c r="BB300" s="99">
        <v>12.503688432141031</v>
      </c>
      <c r="BC300" s="99">
        <v>51.792969465517814</v>
      </c>
      <c r="BD300" s="99">
        <v>22.73168420229635</v>
      </c>
      <c r="BE300" s="99">
        <v>35.257678994776008</v>
      </c>
      <c r="BF300" s="99">
        <v>58.295781096936267</v>
      </c>
      <c r="BG300" s="99">
        <v>11.901160840240896</v>
      </c>
      <c r="BH300" s="99">
        <v>8.0846424963224166</v>
      </c>
      <c r="BI300" s="99">
        <v>14.3694955219893</v>
      </c>
      <c r="BJ300" s="99">
        <v>2.1950917659712124</v>
      </c>
      <c r="BK300" s="99">
        <v>35.844966658549396</v>
      </c>
      <c r="BL300" s="99">
        <v>9.7484410759405371</v>
      </c>
      <c r="BM300" s="99">
        <v>9.3041319539161051</v>
      </c>
    </row>
    <row r="301" spans="1:65" x14ac:dyDescent="0.2">
      <c r="A301" s="13">
        <v>5629660500</v>
      </c>
      <c r="B301" s="14" t="s">
        <v>719</v>
      </c>
      <c r="C301" s="14" t="s">
        <v>722</v>
      </c>
      <c r="D301" s="14" t="s">
        <v>723</v>
      </c>
      <c r="E301" s="99">
        <v>11.1325</v>
      </c>
      <c r="F301" s="99">
        <v>4.8574999999999999</v>
      </c>
      <c r="G301" s="99">
        <v>4.4800000000000004</v>
      </c>
      <c r="H301" s="99">
        <v>1.85</v>
      </c>
      <c r="I301" s="99">
        <v>1.0175000000000001</v>
      </c>
      <c r="J301" s="99">
        <v>2.5299999999999998</v>
      </c>
      <c r="K301" s="99">
        <v>1.7550000000000001</v>
      </c>
      <c r="L301" s="99">
        <v>1.0325</v>
      </c>
      <c r="M301" s="99">
        <v>4.3825000000000003</v>
      </c>
      <c r="N301" s="99">
        <v>3.5024999999999999</v>
      </c>
      <c r="O301" s="99">
        <v>0.64749999999999996</v>
      </c>
      <c r="P301" s="99">
        <v>1.6300000000000001</v>
      </c>
      <c r="Q301" s="99">
        <v>3.1749999999999998</v>
      </c>
      <c r="R301" s="99">
        <v>3.9925000000000002</v>
      </c>
      <c r="S301" s="99">
        <v>4.9775</v>
      </c>
      <c r="T301" s="99">
        <v>3.3075000000000001</v>
      </c>
      <c r="U301" s="99">
        <v>3.97</v>
      </c>
      <c r="V301" s="99">
        <v>1.2925</v>
      </c>
      <c r="W301" s="99">
        <v>1.9</v>
      </c>
      <c r="X301" s="99">
        <v>1.8625</v>
      </c>
      <c r="Y301" s="99">
        <v>18.217500000000001</v>
      </c>
      <c r="Z301" s="99">
        <v>6</v>
      </c>
      <c r="AA301" s="99">
        <v>2.6675</v>
      </c>
      <c r="AB301" s="99">
        <v>1.58</v>
      </c>
      <c r="AC301" s="99">
        <v>3.1625000000000005</v>
      </c>
      <c r="AD301" s="99">
        <v>1.9325000000000001</v>
      </c>
      <c r="AE301" s="92">
        <v>889.14499999999998</v>
      </c>
      <c r="AF301" s="92">
        <v>327528.25</v>
      </c>
      <c r="AG301" s="100">
        <v>3.4630937500002883</v>
      </c>
      <c r="AH301" s="92">
        <v>1102.8878059350648</v>
      </c>
      <c r="AI301" s="99" t="s">
        <v>869</v>
      </c>
      <c r="AJ301" s="99">
        <v>64.389127266666662</v>
      </c>
      <c r="AK301" s="99">
        <v>62.950062434578193</v>
      </c>
      <c r="AL301" s="99">
        <v>127.33918970124486</v>
      </c>
      <c r="AM301" s="99">
        <v>184.32524999999998</v>
      </c>
      <c r="AN301" s="99">
        <v>57.635000000000005</v>
      </c>
      <c r="AO301" s="101">
        <v>2.9332500000000001</v>
      </c>
      <c r="AP301" s="99">
        <v>147.36750000000001</v>
      </c>
      <c r="AQ301" s="99">
        <v>109.65</v>
      </c>
      <c r="AR301" s="99">
        <v>91.375</v>
      </c>
      <c r="AS301" s="99">
        <v>10.772500000000001</v>
      </c>
      <c r="AT301" s="99">
        <v>435.62749999999994</v>
      </c>
      <c r="AU301" s="99">
        <v>5.2474999999999996</v>
      </c>
      <c r="AV301" s="99">
        <v>11.3025</v>
      </c>
      <c r="AW301" s="99">
        <v>3.9025000000000003</v>
      </c>
      <c r="AX301" s="99">
        <v>25.725000000000001</v>
      </c>
      <c r="AY301" s="99">
        <v>35</v>
      </c>
      <c r="AZ301" s="99">
        <v>2.98</v>
      </c>
      <c r="BA301" s="99">
        <v>1.0225</v>
      </c>
      <c r="BB301" s="99">
        <v>15.225</v>
      </c>
      <c r="BC301" s="99">
        <v>40.212500000000006</v>
      </c>
      <c r="BD301" s="99">
        <v>34.452500000000001</v>
      </c>
      <c r="BE301" s="99">
        <v>41.7575</v>
      </c>
      <c r="BF301" s="99">
        <v>82.04</v>
      </c>
      <c r="BG301" s="99">
        <v>16.25</v>
      </c>
      <c r="BH301" s="99">
        <v>11.045</v>
      </c>
      <c r="BI301" s="99">
        <v>13</v>
      </c>
      <c r="BJ301" s="99">
        <v>2.0775000000000001</v>
      </c>
      <c r="BK301" s="99">
        <v>40.644999999999996</v>
      </c>
      <c r="BL301" s="99">
        <v>9.9749999999999996</v>
      </c>
      <c r="BM301" s="99">
        <v>11.0875</v>
      </c>
    </row>
    <row r="302" spans="1:65" x14ac:dyDescent="0.2">
      <c r="A302" s="13">
        <v>7241980700</v>
      </c>
      <c r="B302" s="14" t="s">
        <v>724</v>
      </c>
      <c r="C302" s="14" t="s">
        <v>896</v>
      </c>
      <c r="D302" s="14" t="s">
        <v>897</v>
      </c>
      <c r="E302" s="99">
        <v>11.955000000000002</v>
      </c>
      <c r="F302" s="99">
        <v>4.2625000000000002</v>
      </c>
      <c r="G302" s="99">
        <v>4.4550000000000001</v>
      </c>
      <c r="H302" s="99">
        <v>1.355</v>
      </c>
      <c r="I302" s="99">
        <v>1.2725</v>
      </c>
      <c r="J302" s="99">
        <v>3.2125000000000004</v>
      </c>
      <c r="K302" s="99">
        <v>2.1125000000000003</v>
      </c>
      <c r="L302" s="99">
        <v>2.6225000000000001</v>
      </c>
      <c r="M302" s="99">
        <v>5.01</v>
      </c>
      <c r="N302" s="99">
        <v>3.0950000000000002</v>
      </c>
      <c r="O302" s="99">
        <v>0.85</v>
      </c>
      <c r="P302" s="99">
        <v>2.2599999999999998</v>
      </c>
      <c r="Q302" s="99">
        <v>3.6374999999999997</v>
      </c>
      <c r="R302" s="99">
        <v>4.3600000000000003</v>
      </c>
      <c r="S302" s="99">
        <v>4.3925000000000001</v>
      </c>
      <c r="T302" s="99">
        <v>3.6424999999999996</v>
      </c>
      <c r="U302" s="99">
        <v>4.8224999999999998</v>
      </c>
      <c r="V302" s="99">
        <v>1.6850000000000001</v>
      </c>
      <c r="W302" s="99">
        <v>2.415</v>
      </c>
      <c r="X302" s="99">
        <v>2.35</v>
      </c>
      <c r="Y302" s="99">
        <v>22.22</v>
      </c>
      <c r="Z302" s="99">
        <v>4.7975000000000003</v>
      </c>
      <c r="AA302" s="99">
        <v>4.1524999999999999</v>
      </c>
      <c r="AB302" s="99">
        <v>1.6725000000000001</v>
      </c>
      <c r="AC302" s="99">
        <v>3.5925000000000002</v>
      </c>
      <c r="AD302" s="99">
        <v>1.2050000000000001</v>
      </c>
      <c r="AE302" s="92">
        <v>994.31000000000006</v>
      </c>
      <c r="AF302" s="92">
        <v>314534</v>
      </c>
      <c r="AG302" s="100">
        <v>2.9279166666668042</v>
      </c>
      <c r="AH302" s="92">
        <v>987.34900997732575</v>
      </c>
      <c r="AI302" s="99">
        <v>354.55712798227563</v>
      </c>
      <c r="AJ302" s="99" t="s">
        <v>869</v>
      </c>
      <c r="AK302" s="99" t="s">
        <v>869</v>
      </c>
      <c r="AL302" s="99">
        <v>354.55712798227563</v>
      </c>
      <c r="AM302" s="99">
        <v>190.19640000000001</v>
      </c>
      <c r="AN302" s="99">
        <v>33.212499999999999</v>
      </c>
      <c r="AO302" s="101">
        <v>2.9290000000000003</v>
      </c>
      <c r="AP302" s="99">
        <v>52.254999999999995</v>
      </c>
      <c r="AQ302" s="99">
        <v>35.857500000000002</v>
      </c>
      <c r="AR302" s="99">
        <v>71.52</v>
      </c>
      <c r="AS302" s="99">
        <v>10.645</v>
      </c>
      <c r="AT302" s="99">
        <v>547.79999999999995</v>
      </c>
      <c r="AU302" s="99">
        <v>3.7</v>
      </c>
      <c r="AV302" s="99">
        <v>10.130000000000001</v>
      </c>
      <c r="AW302" s="99">
        <v>4.8349999999999991</v>
      </c>
      <c r="AX302" s="99">
        <v>20.547499999999999</v>
      </c>
      <c r="AY302" s="99">
        <v>57.802499999999995</v>
      </c>
      <c r="AZ302" s="99">
        <v>2.4775</v>
      </c>
      <c r="BA302" s="99">
        <v>1.3924999999999998</v>
      </c>
      <c r="BB302" s="99">
        <v>9.5300000000000011</v>
      </c>
      <c r="BC302" s="99">
        <v>38.06</v>
      </c>
      <c r="BD302" s="99">
        <v>36.520000000000003</v>
      </c>
      <c r="BE302" s="99">
        <v>41.202500000000001</v>
      </c>
      <c r="BF302" s="99">
        <v>46.720000000000006</v>
      </c>
      <c r="BG302" s="99">
        <v>5.9947916666666661</v>
      </c>
      <c r="BH302" s="99">
        <v>7.83</v>
      </c>
      <c r="BI302" s="99">
        <v>18.607500000000002</v>
      </c>
      <c r="BJ302" s="99">
        <v>4.8499999999999996</v>
      </c>
      <c r="BK302" s="99">
        <v>29.200000000000003</v>
      </c>
      <c r="BL302" s="99">
        <v>9.7050000000000018</v>
      </c>
      <c r="BM302" s="99">
        <v>10.495000000000001</v>
      </c>
    </row>
    <row r="303" spans="1:65" x14ac:dyDescent="0.2">
      <c r="A303" s="13"/>
      <c r="B303" s="14"/>
      <c r="C303" s="14"/>
      <c r="D303" s="14"/>
      <c r="E303" s="99"/>
      <c r="F303" s="99"/>
      <c r="G303" s="99"/>
      <c r="H303" s="99"/>
      <c r="I303" s="99"/>
      <c r="J303" s="99"/>
      <c r="K303" s="99"/>
      <c r="L303" s="99"/>
      <c r="M303" s="99"/>
      <c r="N303" s="99"/>
      <c r="O303" s="99"/>
      <c r="P303" s="99"/>
      <c r="Q303" s="99"/>
      <c r="R303" s="99"/>
      <c r="S303" s="99"/>
      <c r="T303" s="99"/>
      <c r="U303" s="99"/>
      <c r="V303" s="99"/>
      <c r="W303" s="99"/>
      <c r="X303" s="99"/>
      <c r="Y303" s="99"/>
      <c r="Z303" s="99"/>
      <c r="AA303" s="99"/>
      <c r="AB303" s="99"/>
      <c r="AC303" s="99"/>
      <c r="AD303" s="99"/>
      <c r="AE303" s="92"/>
      <c r="AF303" s="92"/>
      <c r="AG303" s="100"/>
      <c r="AH303" s="92"/>
      <c r="AI303" s="99"/>
      <c r="AJ303" s="99"/>
      <c r="AK303" s="99"/>
      <c r="AL303" s="99"/>
      <c r="AM303" s="99"/>
      <c r="AN303" s="99"/>
      <c r="AO303" s="101"/>
      <c r="AP303" s="99"/>
      <c r="AQ303" s="99"/>
      <c r="AR303" s="99"/>
      <c r="AS303" s="99"/>
      <c r="AT303" s="99"/>
      <c r="AU303" s="99"/>
      <c r="AV303" s="99"/>
      <c r="AW303" s="99"/>
      <c r="AX303" s="99"/>
      <c r="AY303" s="99"/>
      <c r="AZ303" s="99"/>
      <c r="BA303" s="99"/>
      <c r="BB303" s="99"/>
      <c r="BC303" s="99"/>
      <c r="BD303" s="99"/>
      <c r="BE303" s="99"/>
      <c r="BF303" s="99"/>
      <c r="BG303" s="99"/>
      <c r="BH303" s="99"/>
      <c r="BI303" s="99"/>
      <c r="BJ303" s="99"/>
      <c r="BK303" s="99"/>
      <c r="BL303" s="99"/>
      <c r="BM303" s="99"/>
    </row>
    <row r="304" spans="1:65" x14ac:dyDescent="0.2">
      <c r="A304" s="13"/>
      <c r="B304" s="14"/>
      <c r="C304" s="14"/>
      <c r="D304" s="14"/>
      <c r="E304" s="99"/>
      <c r="F304" s="99"/>
      <c r="G304" s="99"/>
      <c r="H304" s="99"/>
      <c r="I304" s="99"/>
      <c r="J304" s="99"/>
      <c r="K304" s="99"/>
      <c r="L304" s="99"/>
      <c r="M304" s="99"/>
      <c r="N304" s="99"/>
      <c r="O304" s="99"/>
      <c r="P304" s="99"/>
      <c r="Q304" s="99"/>
      <c r="R304" s="99"/>
      <c r="S304" s="99"/>
      <c r="T304" s="99"/>
      <c r="U304" s="99"/>
      <c r="V304" s="99"/>
      <c r="W304" s="99"/>
      <c r="X304" s="99"/>
      <c r="Y304" s="99"/>
      <c r="Z304" s="99"/>
      <c r="AA304" s="99"/>
      <c r="AB304" s="99"/>
      <c r="AC304" s="99"/>
      <c r="AD304" s="99"/>
      <c r="AE304" s="92"/>
      <c r="AF304" s="92"/>
      <c r="AG304" s="100"/>
      <c r="AH304" s="92"/>
      <c r="AI304" s="99"/>
      <c r="AJ304" s="99"/>
      <c r="AK304" s="99"/>
      <c r="AL304" s="99"/>
      <c r="AM304" s="99"/>
      <c r="AN304" s="99"/>
      <c r="AO304" s="101"/>
      <c r="AP304" s="99"/>
      <c r="AQ304" s="99"/>
      <c r="AR304" s="99"/>
      <c r="AS304" s="99"/>
      <c r="AT304" s="99"/>
      <c r="AU304" s="99"/>
      <c r="AV304" s="99"/>
      <c r="AW304" s="99"/>
      <c r="AX304" s="99"/>
      <c r="AY304" s="99"/>
      <c r="AZ304" s="99"/>
      <c r="BA304" s="99"/>
      <c r="BB304" s="99"/>
      <c r="BC304" s="99"/>
      <c r="BD304" s="99"/>
      <c r="BE304" s="99"/>
      <c r="BF304" s="99"/>
      <c r="BG304" s="99"/>
      <c r="BH304" s="99"/>
      <c r="BI304" s="99"/>
      <c r="BJ304" s="99"/>
      <c r="BK304" s="99"/>
      <c r="BL304" s="99"/>
      <c r="BM304" s="99"/>
    </row>
    <row r="305" spans="2:65" x14ac:dyDescent="0.2">
      <c r="B305" s="12" t="s">
        <v>817</v>
      </c>
      <c r="D305" s="12" t="s">
        <v>904</v>
      </c>
    </row>
    <row r="306" spans="2:65" x14ac:dyDescent="0.2">
      <c r="D306" t="s">
        <v>818</v>
      </c>
      <c r="E306">
        <v>297</v>
      </c>
      <c r="F306">
        <v>297</v>
      </c>
      <c r="G306">
        <v>297</v>
      </c>
      <c r="H306">
        <v>297</v>
      </c>
      <c r="I306">
        <v>297</v>
      </c>
      <c r="J306">
        <v>297</v>
      </c>
      <c r="K306">
        <v>297</v>
      </c>
      <c r="L306">
        <v>297</v>
      </c>
      <c r="M306">
        <v>297</v>
      </c>
      <c r="N306">
        <v>297</v>
      </c>
      <c r="O306">
        <v>297</v>
      </c>
      <c r="P306">
        <v>297</v>
      </c>
      <c r="Q306">
        <v>297</v>
      </c>
      <c r="R306">
        <v>297</v>
      </c>
      <c r="S306">
        <v>297</v>
      </c>
      <c r="T306">
        <v>297</v>
      </c>
      <c r="U306">
        <v>297</v>
      </c>
      <c r="V306">
        <v>297</v>
      </c>
      <c r="W306">
        <v>297</v>
      </c>
      <c r="X306">
        <v>297</v>
      </c>
      <c r="Y306">
        <v>297</v>
      </c>
      <c r="Z306">
        <v>297</v>
      </c>
      <c r="AA306">
        <v>297</v>
      </c>
      <c r="AB306">
        <v>297</v>
      </c>
      <c r="AC306">
        <v>297</v>
      </c>
      <c r="AD306">
        <v>297</v>
      </c>
      <c r="AE306">
        <v>297</v>
      </c>
      <c r="AF306">
        <v>297</v>
      </c>
      <c r="AG306">
        <v>297</v>
      </c>
      <c r="AH306">
        <v>297</v>
      </c>
      <c r="AI306">
        <v>43</v>
      </c>
      <c r="AJ306">
        <v>254</v>
      </c>
      <c r="AK306">
        <v>254</v>
      </c>
      <c r="AL306">
        <v>297</v>
      </c>
      <c r="AM306">
        <v>297</v>
      </c>
      <c r="AN306">
        <v>297</v>
      </c>
      <c r="AO306">
        <v>297</v>
      </c>
      <c r="AP306">
        <v>297</v>
      </c>
      <c r="AQ306">
        <v>297</v>
      </c>
      <c r="AR306">
        <v>297</v>
      </c>
      <c r="AS306">
        <v>297</v>
      </c>
      <c r="AT306">
        <v>297</v>
      </c>
      <c r="AU306">
        <v>297</v>
      </c>
      <c r="AV306">
        <v>297</v>
      </c>
      <c r="AW306">
        <v>297</v>
      </c>
      <c r="AX306">
        <v>297</v>
      </c>
      <c r="AY306">
        <v>297</v>
      </c>
      <c r="AZ306">
        <v>297</v>
      </c>
      <c r="BA306">
        <v>297</v>
      </c>
      <c r="BB306">
        <v>297</v>
      </c>
      <c r="BC306">
        <v>297</v>
      </c>
      <c r="BD306">
        <v>297</v>
      </c>
      <c r="BE306">
        <v>297</v>
      </c>
      <c r="BF306">
        <v>297</v>
      </c>
      <c r="BG306">
        <v>297</v>
      </c>
      <c r="BH306">
        <v>297</v>
      </c>
      <c r="BI306">
        <v>297</v>
      </c>
      <c r="BJ306">
        <v>297</v>
      </c>
      <c r="BK306">
        <v>297</v>
      </c>
      <c r="BL306">
        <v>297</v>
      </c>
      <c r="BM306">
        <v>297</v>
      </c>
    </row>
    <row r="307" spans="2:65" x14ac:dyDescent="0.2">
      <c r="D307" t="s">
        <v>819</v>
      </c>
      <c r="E307" s="99">
        <v>9.3598740601902684</v>
      </c>
      <c r="F307" s="99">
        <v>2.6858969358446068</v>
      </c>
      <c r="G307" s="99">
        <v>3.2574999999999994</v>
      </c>
      <c r="H307" s="99">
        <v>0.84800722943575535</v>
      </c>
      <c r="I307" s="99">
        <v>0.79999999999999993</v>
      </c>
      <c r="J307" s="99">
        <v>1.2693533426611161</v>
      </c>
      <c r="K307" s="99">
        <v>0.97386162275787813</v>
      </c>
      <c r="L307" s="99">
        <v>0.82888706865942396</v>
      </c>
      <c r="M307" s="99">
        <v>3.0052629687317425</v>
      </c>
      <c r="N307" s="99">
        <v>1.9051022996481015</v>
      </c>
      <c r="O307" s="99">
        <v>0.35500000000000004</v>
      </c>
      <c r="P307" s="99">
        <v>1.0007003672216161</v>
      </c>
      <c r="Q307" s="99">
        <v>1.57</v>
      </c>
      <c r="R307" s="99">
        <v>3.0425</v>
      </c>
      <c r="S307" s="99">
        <v>3.0124999999999997</v>
      </c>
      <c r="T307" s="99">
        <v>1.7825000000000002</v>
      </c>
      <c r="U307" s="99">
        <v>2.8242117831548903</v>
      </c>
      <c r="V307" s="99">
        <v>0.88749999999999996</v>
      </c>
      <c r="W307" s="99">
        <v>1.2817912139261645</v>
      </c>
      <c r="X307" s="99">
        <v>1.2193143378359836</v>
      </c>
      <c r="Y307" s="99">
        <v>12.508603025711775</v>
      </c>
      <c r="Z307" s="99">
        <v>3.16</v>
      </c>
      <c r="AA307" s="99">
        <v>1.9750000000000001</v>
      </c>
      <c r="AB307" s="99">
        <v>0.81500000000000006</v>
      </c>
      <c r="AC307" s="99">
        <v>2.2675000000000001</v>
      </c>
      <c r="AD307" s="99">
        <v>1.2050000000000001</v>
      </c>
      <c r="AE307" s="92">
        <v>521.875</v>
      </c>
      <c r="AF307" s="92">
        <v>205855.04342785556</v>
      </c>
      <c r="AG307" s="91">
        <v>2.6283675776104056</v>
      </c>
      <c r="AH307" s="92">
        <v>672.9130583852899</v>
      </c>
      <c r="AI307" s="99">
        <v>100.2486750881209</v>
      </c>
      <c r="AJ307" s="99">
        <v>31.525259375000005</v>
      </c>
      <c r="AK307" s="99">
        <v>27.148879420224443</v>
      </c>
      <c r="AL307" s="99">
        <v>99.806950813381533</v>
      </c>
      <c r="AM307" s="99">
        <v>172.15821042588601</v>
      </c>
      <c r="AN307" s="99">
        <v>15.9625</v>
      </c>
      <c r="AO307" s="101">
        <v>2.3267500000000001</v>
      </c>
      <c r="AP307" s="99">
        <v>52.254999999999995</v>
      </c>
      <c r="AQ307" s="99">
        <v>35.857500000000002</v>
      </c>
      <c r="AR307" s="99">
        <v>57.25</v>
      </c>
      <c r="AS307" s="99">
        <v>6.6548244214340402</v>
      </c>
      <c r="AT307" s="99">
        <v>268.47595749900296</v>
      </c>
      <c r="AU307" s="99">
        <v>3.19</v>
      </c>
      <c r="AV307" s="99">
        <v>7.3695652197645014</v>
      </c>
      <c r="AW307" s="99">
        <v>3.41</v>
      </c>
      <c r="AX307" s="99">
        <v>9.7908640275190209</v>
      </c>
      <c r="AY307" s="99">
        <v>19.487820286430495</v>
      </c>
      <c r="AZ307" s="99">
        <v>1.1325000000000001</v>
      </c>
      <c r="BA307" s="99">
        <v>0.7953062097277932</v>
      </c>
      <c r="BB307" s="99">
        <v>5.9867319792751683</v>
      </c>
      <c r="BC307" s="99">
        <v>11.5525</v>
      </c>
      <c r="BD307" s="99">
        <v>9.7661653571967175</v>
      </c>
      <c r="BE307" s="99">
        <v>12.7</v>
      </c>
      <c r="BF307" s="99">
        <v>39.375</v>
      </c>
      <c r="BG307" s="99">
        <v>2.1707325452832591</v>
      </c>
      <c r="BH307" s="99">
        <v>6.205000000000001</v>
      </c>
      <c r="BI307" s="99">
        <v>5.9375</v>
      </c>
      <c r="BJ307" s="99">
        <v>1.7779657193725629</v>
      </c>
      <c r="BK307" s="99">
        <v>29.200000000000003</v>
      </c>
      <c r="BL307" s="99">
        <v>7.995000000000001</v>
      </c>
      <c r="BM307" s="99">
        <v>3.665</v>
      </c>
    </row>
    <row r="308" spans="2:65" x14ac:dyDescent="0.2">
      <c r="D308" t="s">
        <v>820</v>
      </c>
      <c r="E308" s="99">
        <v>21.79926532712734</v>
      </c>
      <c r="F308" s="99">
        <v>6.4558484553665512</v>
      </c>
      <c r="G308" s="99">
        <v>5.8195586759492315</v>
      </c>
      <c r="H308" s="99">
        <v>3.3253317199222314</v>
      </c>
      <c r="I308" s="99">
        <v>2.0124489894091653</v>
      </c>
      <c r="J308" s="99">
        <v>3.9924999999999997</v>
      </c>
      <c r="K308" s="99">
        <v>3.9824999999999999</v>
      </c>
      <c r="L308" s="99">
        <v>2.6749999999999998</v>
      </c>
      <c r="M308" s="99">
        <v>6.2450000000000001</v>
      </c>
      <c r="N308" s="99">
        <v>9.6749999999999989</v>
      </c>
      <c r="O308" s="99">
        <v>1.2524999999999999</v>
      </c>
      <c r="P308" s="99">
        <v>2.8150000000000004</v>
      </c>
      <c r="Q308" s="99">
        <v>5.6074999999999999</v>
      </c>
      <c r="R308" s="99">
        <v>5.3650000000000002</v>
      </c>
      <c r="S308" s="99">
        <v>8.5399999999999991</v>
      </c>
      <c r="T308" s="99">
        <v>4.8624999999999998</v>
      </c>
      <c r="U308" s="99">
        <v>6.125</v>
      </c>
      <c r="V308" s="99">
        <v>2.2599999999999998</v>
      </c>
      <c r="W308" s="99">
        <v>3.25</v>
      </c>
      <c r="X308" s="99">
        <v>3.5472886061803752</v>
      </c>
      <c r="Y308" s="99">
        <v>25.315000000000001</v>
      </c>
      <c r="Z308" s="99">
        <v>8.6024999999999991</v>
      </c>
      <c r="AA308" s="99">
        <v>4.49</v>
      </c>
      <c r="AB308" s="99">
        <v>2.7675000000000001</v>
      </c>
      <c r="AC308" s="99">
        <v>4.8374999999999995</v>
      </c>
      <c r="AD308" s="99">
        <v>3.0958765946961218</v>
      </c>
      <c r="AE308" s="92">
        <v>4604.1549999999997</v>
      </c>
      <c r="AF308" s="92">
        <v>2356896.5</v>
      </c>
      <c r="AG308" s="91">
        <v>4.0646161333547139</v>
      </c>
      <c r="AH308" s="92">
        <v>7853.8603125829704</v>
      </c>
      <c r="AI308" s="99">
        <v>388.67000603968853</v>
      </c>
      <c r="AJ308" s="99">
        <v>283.1043224319796</v>
      </c>
      <c r="AK308" s="99">
        <v>284.44363804878446</v>
      </c>
      <c r="AL308" s="99">
        <v>529.31359270128451</v>
      </c>
      <c r="AM308" s="99">
        <v>206.82988705546609</v>
      </c>
      <c r="AN308" s="99">
        <v>101.81682332152235</v>
      </c>
      <c r="AO308" s="101">
        <v>4.1877626126575542</v>
      </c>
      <c r="AP308" s="99">
        <v>261.14750000000004</v>
      </c>
      <c r="AQ308" s="99">
        <v>232.70419112980179</v>
      </c>
      <c r="AR308" s="99">
        <v>167.15277653556979</v>
      </c>
      <c r="AS308" s="99">
        <v>13.445</v>
      </c>
      <c r="AT308" s="99">
        <v>552.22249999999997</v>
      </c>
      <c r="AU308" s="99">
        <v>6.83</v>
      </c>
      <c r="AV308" s="99">
        <v>15.49</v>
      </c>
      <c r="AW308" s="99">
        <v>7.4849999999999994</v>
      </c>
      <c r="AX308" s="99">
        <v>44.057500000000005</v>
      </c>
      <c r="AY308" s="99">
        <v>82.125</v>
      </c>
      <c r="AZ308" s="99">
        <v>3.9874999999999998</v>
      </c>
      <c r="BA308" s="99">
        <v>2.09</v>
      </c>
      <c r="BB308" s="99">
        <v>23.737712914805009</v>
      </c>
      <c r="BC308" s="99">
        <v>57.330000000000005</v>
      </c>
      <c r="BD308" s="99">
        <v>45.687295362743825</v>
      </c>
      <c r="BE308" s="99">
        <v>57.125</v>
      </c>
      <c r="BF308" s="99">
        <v>127.27758294547088</v>
      </c>
      <c r="BG308" s="99">
        <v>34</v>
      </c>
      <c r="BH308" s="99">
        <v>17.86</v>
      </c>
      <c r="BI308" s="99">
        <v>28.682500000000001</v>
      </c>
      <c r="BJ308" s="99">
        <v>6.6218845715397894</v>
      </c>
      <c r="BK308" s="99">
        <v>96.335000000000008</v>
      </c>
      <c r="BL308" s="99">
        <v>12.8</v>
      </c>
      <c r="BM308" s="99">
        <v>16.093154019896343</v>
      </c>
    </row>
    <row r="309" spans="2:65" x14ac:dyDescent="0.2">
      <c r="D309" t="s">
        <v>821</v>
      </c>
      <c r="E309" s="99">
        <v>12.95</v>
      </c>
      <c r="F309" s="99">
        <v>4.49</v>
      </c>
      <c r="G309" s="99">
        <v>4.3057765932999397</v>
      </c>
      <c r="H309" s="99">
        <v>1.41</v>
      </c>
      <c r="I309" s="99">
        <v>1.0188570803602874</v>
      </c>
      <c r="J309" s="99">
        <v>2.1375000000000002</v>
      </c>
      <c r="K309" s="99">
        <v>1.5</v>
      </c>
      <c r="L309" s="99">
        <v>1.04</v>
      </c>
      <c r="M309" s="99">
        <v>3.9450000000000003</v>
      </c>
      <c r="N309" s="99">
        <v>3.21</v>
      </c>
      <c r="O309" s="99">
        <v>0.55400109998492353</v>
      </c>
      <c r="P309" s="99">
        <v>1.56</v>
      </c>
      <c r="Q309" s="99">
        <v>3.4825000000000004</v>
      </c>
      <c r="R309" s="99">
        <v>3.6375000000000002</v>
      </c>
      <c r="S309" s="99">
        <v>4.2974999999999994</v>
      </c>
      <c r="T309" s="99">
        <v>2.3866296700181024</v>
      </c>
      <c r="U309" s="99">
        <v>4.0775000000000006</v>
      </c>
      <c r="V309" s="99">
        <v>1.24</v>
      </c>
      <c r="W309" s="99">
        <v>1.9125000000000001</v>
      </c>
      <c r="X309" s="99">
        <v>1.7825</v>
      </c>
      <c r="Y309" s="99">
        <v>15.872499999999999</v>
      </c>
      <c r="Z309" s="99">
        <v>4.8624999999999998</v>
      </c>
      <c r="AA309" s="99">
        <v>2.6836171575439343</v>
      </c>
      <c r="AB309" s="99">
        <v>1.23</v>
      </c>
      <c r="AC309" s="99">
        <v>3.0249999999999999</v>
      </c>
      <c r="AD309" s="99">
        <v>1.9275000000000002</v>
      </c>
      <c r="AE309" s="92">
        <v>1099.0325</v>
      </c>
      <c r="AF309" s="92">
        <v>345916.3241479905</v>
      </c>
      <c r="AG309" s="91">
        <v>3.1562499999999987</v>
      </c>
      <c r="AH309" s="92">
        <v>1119.5783151510211</v>
      </c>
      <c r="AI309" s="99">
        <v>163.999727917038</v>
      </c>
      <c r="AJ309" s="99">
        <v>94.939976767545431</v>
      </c>
      <c r="AK309" s="99">
        <v>66.427754252671377</v>
      </c>
      <c r="AL309" s="99">
        <v>161.51365732586981</v>
      </c>
      <c r="AM309" s="99">
        <v>187.58865</v>
      </c>
      <c r="AN309" s="99">
        <v>52.097500000000004</v>
      </c>
      <c r="AO309" s="101">
        <v>2.7225000000000001</v>
      </c>
      <c r="AP309" s="99">
        <v>107.3</v>
      </c>
      <c r="AQ309" s="99">
        <v>113.375</v>
      </c>
      <c r="AR309" s="99">
        <v>99.8125</v>
      </c>
      <c r="AS309" s="99">
        <v>9.7606794316757703</v>
      </c>
      <c r="AT309" s="99">
        <v>474.66250000000002</v>
      </c>
      <c r="AU309" s="99">
        <v>4.7050000000000001</v>
      </c>
      <c r="AV309" s="99">
        <v>10.648237447456534</v>
      </c>
      <c r="AW309" s="99">
        <v>4.1074999999999999</v>
      </c>
      <c r="AX309" s="99">
        <v>20.073018339300887</v>
      </c>
      <c r="AY309" s="99">
        <v>38.552499999999995</v>
      </c>
      <c r="AZ309" s="99">
        <v>2.33</v>
      </c>
      <c r="BA309" s="99">
        <v>1.04</v>
      </c>
      <c r="BB309" s="99">
        <v>13.75</v>
      </c>
      <c r="BC309" s="99">
        <v>30.552499999999998</v>
      </c>
      <c r="BD309" s="99">
        <v>25.203878924166478</v>
      </c>
      <c r="BE309" s="99">
        <v>31.674739427211513</v>
      </c>
      <c r="BF309" s="99">
        <v>81.265000000000001</v>
      </c>
      <c r="BG309" s="99">
        <v>10.045000000000002</v>
      </c>
      <c r="BH309" s="99">
        <v>10.988150166025941</v>
      </c>
      <c r="BI309" s="99">
        <v>15.625</v>
      </c>
      <c r="BJ309" s="99">
        <v>2.4746372091911635</v>
      </c>
      <c r="BK309" s="99">
        <v>53.425000000000004</v>
      </c>
      <c r="BL309" s="99">
        <v>9.6150000000000002</v>
      </c>
      <c r="BM309" s="99">
        <v>9.1624999999999996</v>
      </c>
    </row>
    <row r="310" spans="2:65" x14ac:dyDescent="0.2">
      <c r="D310" t="s">
        <v>822</v>
      </c>
      <c r="E310" s="99">
        <v>13.079908788330508</v>
      </c>
      <c r="F310" s="99">
        <v>4.5218612100011155</v>
      </c>
      <c r="G310" s="99">
        <v>4.376519083602104</v>
      </c>
      <c r="H310" s="99">
        <v>1.4375176922752726</v>
      </c>
      <c r="I310" s="99">
        <v>1.0626381549850903</v>
      </c>
      <c r="J310" s="99">
        <v>2.1991948464435418</v>
      </c>
      <c r="K310" s="99">
        <v>1.6186525130267955</v>
      </c>
      <c r="L310" s="99">
        <v>1.125860867368117</v>
      </c>
      <c r="M310" s="99">
        <v>4.0632835796813715</v>
      </c>
      <c r="N310" s="99">
        <v>3.3236103591992956</v>
      </c>
      <c r="O310" s="99">
        <v>0.57413272992583775</v>
      </c>
      <c r="P310" s="99">
        <v>1.6020770497644909</v>
      </c>
      <c r="Q310" s="99">
        <v>3.5126890942943678</v>
      </c>
      <c r="R310" s="99">
        <v>3.6517480836389136</v>
      </c>
      <c r="S310" s="99">
        <v>4.4290684428877816</v>
      </c>
      <c r="T310" s="99">
        <v>2.5351397893985452</v>
      </c>
      <c r="U310" s="99">
        <v>4.1449136146833103</v>
      </c>
      <c r="V310" s="99">
        <v>1.2796744326867768</v>
      </c>
      <c r="W310" s="99">
        <v>1.9626123735262062</v>
      </c>
      <c r="X310" s="99">
        <v>1.8418803968188142</v>
      </c>
      <c r="Y310" s="99">
        <v>16.140852229711548</v>
      </c>
      <c r="Z310" s="99">
        <v>4.9820547013873817</v>
      </c>
      <c r="AA310" s="99">
        <v>2.7395006385729235</v>
      </c>
      <c r="AB310" s="99">
        <v>1.2897312600837385</v>
      </c>
      <c r="AC310" s="99">
        <v>3.0482146021572873</v>
      </c>
      <c r="AD310" s="99">
        <v>1.9429010820303834</v>
      </c>
      <c r="AE310" s="92">
        <v>1233.4894154394131</v>
      </c>
      <c r="AF310" s="92">
        <v>403124.39208179584</v>
      </c>
      <c r="AG310" s="91">
        <v>3.1854591662955287</v>
      </c>
      <c r="AH310" s="92">
        <v>1307.9167744549252</v>
      </c>
      <c r="AI310" s="99">
        <v>173.21025547245293</v>
      </c>
      <c r="AJ310" s="99">
        <v>100.66069522687748</v>
      </c>
      <c r="AK310" s="99">
        <v>70.178447634831883</v>
      </c>
      <c r="AL310" s="99">
        <v>171.18243525989772</v>
      </c>
      <c r="AM310" s="99">
        <v>187.35305889860408</v>
      </c>
      <c r="AN310" s="99">
        <v>52.932657815280287</v>
      </c>
      <c r="AO310" s="101">
        <v>2.7955853246353612</v>
      </c>
      <c r="AP310" s="99">
        <v>110.19116935675068</v>
      </c>
      <c r="AQ310" s="99">
        <v>118.54707422994444</v>
      </c>
      <c r="AR310" s="99">
        <v>102.07956855670623</v>
      </c>
      <c r="AS310" s="99">
        <v>9.9330917052069445</v>
      </c>
      <c r="AT310" s="99">
        <v>464.30272780668349</v>
      </c>
      <c r="AU310" s="99">
        <v>4.7884651190212812</v>
      </c>
      <c r="AV310" s="99">
        <v>10.826825189942031</v>
      </c>
      <c r="AW310" s="99">
        <v>4.198118508490948</v>
      </c>
      <c r="AX310" s="99">
        <v>20.564335930375435</v>
      </c>
      <c r="AY310" s="99">
        <v>40.739054291945848</v>
      </c>
      <c r="AZ310" s="99">
        <v>2.3741408556804449</v>
      </c>
      <c r="BA310" s="99">
        <v>1.0852986981239656</v>
      </c>
      <c r="BB310" s="99">
        <v>14.040429732851813</v>
      </c>
      <c r="BC310" s="99">
        <v>31.659018118552652</v>
      </c>
      <c r="BD310" s="99">
        <v>25.399021568402727</v>
      </c>
      <c r="BE310" s="99">
        <v>32.073958800805862</v>
      </c>
      <c r="BF310" s="99">
        <v>81.072905836890811</v>
      </c>
      <c r="BG310" s="99">
        <v>11.139691392981975</v>
      </c>
      <c r="BH310" s="99">
        <v>11.046337899953079</v>
      </c>
      <c r="BI310" s="99">
        <v>15.766273373522763</v>
      </c>
      <c r="BJ310" s="99">
        <v>2.6486999568131711</v>
      </c>
      <c r="BK310" s="99">
        <v>55.059308924672948</v>
      </c>
      <c r="BL310" s="99">
        <v>9.6681140308842526</v>
      </c>
      <c r="BM310" s="99">
        <v>9.3274619689040783</v>
      </c>
    </row>
    <row r="311" spans="2:65" x14ac:dyDescent="0.2">
      <c r="D311" t="s">
        <v>823</v>
      </c>
      <c r="E311" s="35">
        <v>1.5626247072569621</v>
      </c>
      <c r="F311" s="35">
        <v>0.5605156386980048</v>
      </c>
      <c r="G311" s="35">
        <v>0.50457371742706114</v>
      </c>
      <c r="H311" s="35">
        <v>0.34086593663709031</v>
      </c>
      <c r="I311" s="35">
        <v>0.14931063939813446</v>
      </c>
      <c r="J311" s="35">
        <v>0.44281106560225875</v>
      </c>
      <c r="K311" s="35">
        <v>0.44157641650001306</v>
      </c>
      <c r="L311" s="35">
        <v>0.26751521460143635</v>
      </c>
      <c r="M311" s="35">
        <v>0.51314920079899529</v>
      </c>
      <c r="N311" s="35">
        <v>0.71337413345394818</v>
      </c>
      <c r="O311" s="35">
        <v>0.10483340554961069</v>
      </c>
      <c r="P311" s="35">
        <v>0.2395068720811919</v>
      </c>
      <c r="Q311" s="35">
        <v>0.51376957443176652</v>
      </c>
      <c r="R311" s="35">
        <v>0.32690421165061556</v>
      </c>
      <c r="S311" s="35">
        <v>0.65759164919829316</v>
      </c>
      <c r="T311" s="35">
        <v>0.50940671049070119</v>
      </c>
      <c r="U311" s="35">
        <v>0.52530497333527637</v>
      </c>
      <c r="V311" s="35">
        <v>0.19886992156805344</v>
      </c>
      <c r="W311" s="35">
        <v>0.24304382017529402</v>
      </c>
      <c r="X311" s="35">
        <v>0.28550836749313946</v>
      </c>
      <c r="Y311" s="35">
        <v>1.3760406741432025</v>
      </c>
      <c r="Z311" s="35">
        <v>0.82892912589841472</v>
      </c>
      <c r="AA311" s="35">
        <v>0.35634561952665206</v>
      </c>
      <c r="AB311" s="35">
        <v>0.30671182351705156</v>
      </c>
      <c r="AC311" s="35">
        <v>0.35252675846837389</v>
      </c>
      <c r="AD311" s="35">
        <v>0.19939060035196868</v>
      </c>
      <c r="AE311" s="35">
        <v>564.51378558057957</v>
      </c>
      <c r="AF311" s="35">
        <v>209553.63150446583</v>
      </c>
      <c r="AG311" s="91">
        <v>0.18331041375794432</v>
      </c>
      <c r="AH311" s="35">
        <v>685.61003034906435</v>
      </c>
      <c r="AI311" s="35">
        <v>50.837598964321835</v>
      </c>
      <c r="AJ311" s="35">
        <v>32.729754006502539</v>
      </c>
      <c r="AK311" s="35">
        <v>25.945023215027483</v>
      </c>
      <c r="AL311" s="35">
        <v>45.666433957154027</v>
      </c>
      <c r="AM311" s="35">
        <v>5.841906996984493</v>
      </c>
      <c r="AN311" s="35">
        <v>10.173209110379874</v>
      </c>
      <c r="AO311" s="35">
        <v>0.33259771136967298</v>
      </c>
      <c r="AP311" s="35">
        <v>29.900882373710587</v>
      </c>
      <c r="AQ311" s="35">
        <v>30.145697107387701</v>
      </c>
      <c r="AR311" s="35">
        <v>16.567479998344393</v>
      </c>
      <c r="AS311" s="35">
        <v>0.95269571910909545</v>
      </c>
      <c r="AT311" s="35">
        <v>43.936343771048811</v>
      </c>
      <c r="AU311" s="35">
        <v>0.67546517171088438</v>
      </c>
      <c r="AV311" s="35">
        <v>1.133531179260991</v>
      </c>
      <c r="AW311" s="35">
        <v>0.46413270799757789</v>
      </c>
      <c r="AX311" s="35">
        <v>4.7213144132434941</v>
      </c>
      <c r="AY311" s="35">
        <v>11.025116302924507</v>
      </c>
      <c r="AZ311" s="35">
        <v>0.45856854457940066</v>
      </c>
      <c r="BA311" s="35">
        <v>0.17135364753983467</v>
      </c>
      <c r="BB311" s="35">
        <v>2.7507282159216695</v>
      </c>
      <c r="BC311" s="35">
        <v>8.8298887587543327</v>
      </c>
      <c r="BD311" s="35">
        <v>6.3048693972923564</v>
      </c>
      <c r="BE311" s="35">
        <v>7.6534514906789681</v>
      </c>
      <c r="BF311" s="35">
        <v>13.905600536174086</v>
      </c>
      <c r="BG311" s="35">
        <v>4.9934943971109345</v>
      </c>
      <c r="BH311" s="35">
        <v>1.8418814708895204</v>
      </c>
      <c r="BI311" s="35">
        <v>3.7911039553506591</v>
      </c>
      <c r="BJ311" s="35">
        <v>0.54912124285190522</v>
      </c>
      <c r="BK311" s="35">
        <v>10.590643847740083</v>
      </c>
      <c r="BL311" s="35">
        <v>0.82663696072789949</v>
      </c>
      <c r="BM311" s="35">
        <v>1.7181668353007424</v>
      </c>
    </row>
    <row r="312" spans="2:65" x14ac:dyDescent="0.2">
      <c r="D312" t="s">
        <v>824</v>
      </c>
      <c r="E312" s="36">
        <v>0.11946755382966338</v>
      </c>
      <c r="F312" s="36">
        <v>0.12395684269528177</v>
      </c>
      <c r="G312" s="36">
        <v>0.11529110413743943</v>
      </c>
      <c r="H312" s="36">
        <v>0.23712121142493553</v>
      </c>
      <c r="I312" s="36">
        <v>0.14050939042390156</v>
      </c>
      <c r="J312" s="36">
        <v>0.20135144747104003</v>
      </c>
      <c r="K312" s="36">
        <v>0.27280494914519254</v>
      </c>
      <c r="L312" s="36">
        <v>0.237609479425994</v>
      </c>
      <c r="M312" s="36">
        <v>0.12628929060354549</v>
      </c>
      <c r="N312" s="36">
        <v>0.21463831687713539</v>
      </c>
      <c r="O312" s="36">
        <v>0.18259437249493216</v>
      </c>
      <c r="P312" s="36">
        <v>0.14949772366840905</v>
      </c>
      <c r="Q312" s="36">
        <v>0.14626104407198412</v>
      </c>
      <c r="R312" s="36">
        <v>8.951992420157863E-2</v>
      </c>
      <c r="S312" s="36">
        <v>0.14847177407119477</v>
      </c>
      <c r="T312" s="36">
        <v>0.20093831220705841</v>
      </c>
      <c r="U312" s="36">
        <v>0.12673484230754276</v>
      </c>
      <c r="V312" s="36">
        <v>0.15540665382405933</v>
      </c>
      <c r="W312" s="36">
        <v>0.1238368938531757</v>
      </c>
      <c r="X312" s="36">
        <v>0.15500917865581959</v>
      </c>
      <c r="Y312" s="36">
        <v>8.5252045837470231E-2</v>
      </c>
      <c r="Z312" s="36">
        <v>0.16638298364479578</v>
      </c>
      <c r="AA312" s="36">
        <v>0.13007685214933248</v>
      </c>
      <c r="AB312" s="36">
        <v>0.23781064552714468</v>
      </c>
      <c r="AC312" s="36">
        <v>0.11565024267611705</v>
      </c>
      <c r="AD312" s="36">
        <v>0.10262519394121712</v>
      </c>
      <c r="AE312" s="36">
        <v>0.45765596243846129</v>
      </c>
      <c r="AF312" s="36">
        <v>0.51982374577310719</v>
      </c>
      <c r="AG312" s="36">
        <v>5.7545993901758852E-2</v>
      </c>
      <c r="AH312" s="36">
        <v>0.52420004371821949</v>
      </c>
      <c r="AI312" s="36">
        <v>0.29350224572820954</v>
      </c>
      <c r="AJ312" s="36">
        <v>0.32514929419803318</v>
      </c>
      <c r="AK312" s="36">
        <v>0.36970072849189256</v>
      </c>
      <c r="AL312" s="36">
        <v>0.2667705590694569</v>
      </c>
      <c r="AM312" s="36">
        <v>3.1181273640939842E-2</v>
      </c>
      <c r="AN312" s="36">
        <v>0.19219154167322261</v>
      </c>
      <c r="AO312" s="36">
        <v>0.11897247722641231</v>
      </c>
      <c r="AP312" s="36">
        <v>0.27135461533133065</v>
      </c>
      <c r="AQ312" s="36">
        <v>0.25429305027734744</v>
      </c>
      <c r="AR312" s="36">
        <v>0.16229966713800312</v>
      </c>
      <c r="AS312" s="36">
        <v>9.5911298051309712E-2</v>
      </c>
      <c r="AT312" s="36">
        <v>9.4628657424864607E-2</v>
      </c>
      <c r="AU312" s="36">
        <v>0.14106089423680365</v>
      </c>
      <c r="AV312" s="36">
        <v>0.10469654394291186</v>
      </c>
      <c r="AW312" s="36">
        <v>0.11055731443951415</v>
      </c>
      <c r="AX312" s="36">
        <v>0.22958749697672823</v>
      </c>
      <c r="AY312" s="36">
        <v>0.27062769361104644</v>
      </c>
      <c r="AZ312" s="36">
        <v>0.19315136399014193</v>
      </c>
      <c r="BA312" s="36">
        <v>0.15788616335395458</v>
      </c>
      <c r="BB312" s="36">
        <v>0.19591481658752316</v>
      </c>
      <c r="BC312" s="36">
        <v>0.27890595740175173</v>
      </c>
      <c r="BD312" s="36">
        <v>0.24823276677460029</v>
      </c>
      <c r="BE312" s="36">
        <v>0.23861886018531253</v>
      </c>
      <c r="BF312" s="36">
        <v>0.1715197006031895</v>
      </c>
      <c r="BG312" s="36">
        <v>0.44826146622489421</v>
      </c>
      <c r="BH312" s="36">
        <v>0.1667413660139207</v>
      </c>
      <c r="BI312" s="36">
        <v>0.24045656608474675</v>
      </c>
      <c r="BJ312" s="36">
        <v>0.20731726953044161</v>
      </c>
      <c r="BK312" s="36">
        <v>0.19234974166183635</v>
      </c>
      <c r="BL312" s="36">
        <v>8.5501366459606667E-2</v>
      </c>
      <c r="BM312" s="36">
        <v>0.18420518261331673</v>
      </c>
    </row>
  </sheetData>
  <phoneticPr fontId="0" type="noConversion"/>
  <conditionalFormatting sqref="B272:B277 B270 C270:D277">
    <cfRule type="cellIs" dxfId="52" priority="2" stopIfTrue="1" operator="equal">
      <formula>#REF!</formula>
    </cfRule>
  </conditionalFormatting>
  <conditionalFormatting sqref="B303:D304">
    <cfRule type="cellIs" dxfId="51" priority="11" stopIfTrue="1" operator="equal">
      <formula>#REF!</formula>
    </cfRule>
  </conditionalFormatting>
  <conditionalFormatting sqref="B287:D302">
    <cfRule type="cellIs" dxfId="50" priority="12" stopIfTrue="1" operator="equal">
      <formula>#REF!</formula>
    </cfRule>
  </conditionalFormatting>
  <conditionalFormatting sqref="B278:D286">
    <cfRule type="cellIs" dxfId="49" priority="13" stopIfTrue="1" operator="equal">
      <formula>#REF!</formula>
    </cfRule>
  </conditionalFormatting>
  <conditionalFormatting sqref="B269:D269">
    <cfRule type="cellIs" dxfId="48" priority="14" stopIfTrue="1" operator="equal">
      <formula>#REF!</formula>
    </cfRule>
  </conditionalFormatting>
  <conditionalFormatting sqref="B266:D268">
    <cfRule type="cellIs" dxfId="47" priority="15" stopIfTrue="1" operator="equal">
      <formula>#REF!</formula>
    </cfRule>
  </conditionalFormatting>
  <conditionalFormatting sqref="B263:D265">
    <cfRule type="cellIs" dxfId="46" priority="16" stopIfTrue="1" operator="equal">
      <formula>#REF!</formula>
    </cfRule>
  </conditionalFormatting>
  <conditionalFormatting sqref="B262:D262">
    <cfRule type="cellIs" dxfId="45" priority="17" stopIfTrue="1" operator="equal">
      <formula>#REF!</formula>
    </cfRule>
  </conditionalFormatting>
  <conditionalFormatting sqref="B260:D261">
    <cfRule type="cellIs" dxfId="44" priority="18" stopIfTrue="1" operator="equal">
      <formula>#REF!</formula>
    </cfRule>
  </conditionalFormatting>
  <conditionalFormatting sqref="B258:D259">
    <cfRule type="cellIs" dxfId="43" priority="19" stopIfTrue="1" operator="equal">
      <formula>#REF!</formula>
    </cfRule>
  </conditionalFormatting>
  <conditionalFormatting sqref="B255:D257">
    <cfRule type="cellIs" dxfId="42" priority="20" stopIfTrue="1" operator="equal">
      <formula>#REF!</formula>
    </cfRule>
  </conditionalFormatting>
  <conditionalFormatting sqref="B247:D254">
    <cfRule type="cellIs" dxfId="41" priority="21" stopIfTrue="1" operator="equal">
      <formula>#REF!</formula>
    </cfRule>
  </conditionalFormatting>
  <conditionalFormatting sqref="B229:D246">
    <cfRule type="cellIs" dxfId="40" priority="22" stopIfTrue="1" operator="equal">
      <formula>#REF!</formula>
    </cfRule>
  </conditionalFormatting>
  <conditionalFormatting sqref="B220:D228">
    <cfRule type="cellIs" dxfId="39" priority="23" stopIfTrue="1" operator="equal">
      <formula>#REF!</formula>
    </cfRule>
  </conditionalFormatting>
  <conditionalFormatting sqref="B219:D219">
    <cfRule type="cellIs" dxfId="38" priority="24" stopIfTrue="1" operator="equal">
      <formula>#REF!</formula>
    </cfRule>
  </conditionalFormatting>
  <conditionalFormatting sqref="B211:D218">
    <cfRule type="cellIs" dxfId="37" priority="25" stopIfTrue="1" operator="equal">
      <formula>#REF!</formula>
    </cfRule>
  </conditionalFormatting>
  <conditionalFormatting sqref="B201:D210">
    <cfRule type="cellIs" dxfId="36" priority="26" stopIfTrue="1" operator="equal">
      <formula>#REF!</formula>
    </cfRule>
  </conditionalFormatting>
  <conditionalFormatting sqref="B200:D200">
    <cfRule type="cellIs" dxfId="35" priority="27" stopIfTrue="1" operator="equal">
      <formula>#REF!</formula>
    </cfRule>
  </conditionalFormatting>
  <conditionalFormatting sqref="B193:D199">
    <cfRule type="cellIs" dxfId="34" priority="28" stopIfTrue="1" operator="equal">
      <formula>#REF!</formula>
    </cfRule>
  </conditionalFormatting>
  <conditionalFormatting sqref="B190:D192">
    <cfRule type="cellIs" dxfId="33" priority="29" stopIfTrue="1" operator="equal">
      <formula>#REF!</formula>
    </cfRule>
  </conditionalFormatting>
  <conditionalFormatting sqref="B189:D189">
    <cfRule type="cellIs" dxfId="32" priority="30" stopIfTrue="1" operator="equal">
      <formula>#REF!</formula>
    </cfRule>
  </conditionalFormatting>
  <conditionalFormatting sqref="B182:D188">
    <cfRule type="cellIs" dxfId="31" priority="31" stopIfTrue="1" operator="equal">
      <formula>#REF!</formula>
    </cfRule>
  </conditionalFormatting>
  <conditionalFormatting sqref="B172:D181">
    <cfRule type="cellIs" dxfId="30" priority="32" stopIfTrue="1" operator="equal">
      <formula>#REF!</formula>
    </cfRule>
  </conditionalFormatting>
  <conditionalFormatting sqref="B167:D171">
    <cfRule type="cellIs" dxfId="29" priority="33" stopIfTrue="1" operator="equal">
      <formula>#REF!</formula>
    </cfRule>
  </conditionalFormatting>
  <conditionalFormatting sqref="B160:D166">
    <cfRule type="cellIs" dxfId="28" priority="34" stopIfTrue="1" operator="equal">
      <formula>#REF!</formula>
    </cfRule>
  </conditionalFormatting>
  <conditionalFormatting sqref="B159:D159">
    <cfRule type="cellIs" dxfId="27" priority="35" stopIfTrue="1" operator="equal">
      <formula>#REF!</formula>
    </cfRule>
  </conditionalFormatting>
  <conditionalFormatting sqref="B156:D158">
    <cfRule type="cellIs" dxfId="26" priority="36" stopIfTrue="1" operator="equal">
      <formula>#REF!</formula>
    </cfRule>
  </conditionalFormatting>
  <conditionalFormatting sqref="B155:D155">
    <cfRule type="cellIs" dxfId="25" priority="37" stopIfTrue="1" operator="equal">
      <formula>#REF!</formula>
    </cfRule>
  </conditionalFormatting>
  <conditionalFormatting sqref="B151:D154">
    <cfRule type="cellIs" dxfId="24" priority="38" stopIfTrue="1" operator="equal">
      <formula>#REF!</formula>
    </cfRule>
  </conditionalFormatting>
  <conditionalFormatting sqref="B142:B150 D142:D150 C142:C146 C148:C150">
    <cfRule type="cellIs" dxfId="23" priority="39" stopIfTrue="1" operator="equal">
      <formula>#REF!</formula>
    </cfRule>
  </conditionalFormatting>
  <conditionalFormatting sqref="B140:D141">
    <cfRule type="cellIs" dxfId="22" priority="40" stopIfTrue="1" operator="equal">
      <formula>#REF!</formula>
    </cfRule>
  </conditionalFormatting>
  <conditionalFormatting sqref="B139:D139">
    <cfRule type="cellIs" dxfId="21" priority="41" stopIfTrue="1" operator="equal">
      <formula>#REF!</formula>
    </cfRule>
  </conditionalFormatting>
  <conditionalFormatting sqref="B137:D138">
    <cfRule type="cellIs" dxfId="20" priority="42" stopIfTrue="1" operator="equal">
      <formula>#REF!</formula>
    </cfRule>
  </conditionalFormatting>
  <conditionalFormatting sqref="B123:D136">
    <cfRule type="cellIs" dxfId="19" priority="43" stopIfTrue="1" operator="equal">
      <formula>#REF!</formula>
    </cfRule>
  </conditionalFormatting>
  <conditionalFormatting sqref="B109:D122">
    <cfRule type="cellIs" dxfId="18" priority="44" stopIfTrue="1" operator="equal">
      <formula>#REF!</formula>
    </cfRule>
  </conditionalFormatting>
  <conditionalFormatting sqref="B108:D108">
    <cfRule type="cellIs" dxfId="17" priority="45" stopIfTrue="1" operator="equal">
      <formula>#REF!</formula>
    </cfRule>
  </conditionalFormatting>
  <conditionalFormatting sqref="B106:D107">
    <cfRule type="cellIs" dxfId="16" priority="46" stopIfTrue="1" operator="equal">
      <formula>#REF!</formula>
    </cfRule>
  </conditionalFormatting>
  <conditionalFormatting sqref="B105:D105">
    <cfRule type="cellIs" dxfId="15" priority="47" stopIfTrue="1" operator="equal">
      <formula>#REF!</formula>
    </cfRule>
  </conditionalFormatting>
  <conditionalFormatting sqref="B102:D104">
    <cfRule type="cellIs" dxfId="14" priority="48" stopIfTrue="1" operator="equal">
      <formula>#REF!</formula>
    </cfRule>
  </conditionalFormatting>
  <conditionalFormatting sqref="B100:D101">
    <cfRule type="cellIs" dxfId="13" priority="49" stopIfTrue="1" operator="equal">
      <formula>#REF!</formula>
    </cfRule>
  </conditionalFormatting>
  <conditionalFormatting sqref="B94:D99">
    <cfRule type="cellIs" dxfId="12" priority="50" stopIfTrue="1" operator="equal">
      <formula>#REF!</formula>
    </cfRule>
  </conditionalFormatting>
  <conditionalFormatting sqref="B89:D93">
    <cfRule type="cellIs" dxfId="11" priority="51" stopIfTrue="1" operator="equal">
      <formula>#REF!</formula>
    </cfRule>
  </conditionalFormatting>
  <conditionalFormatting sqref="B76:D88">
    <cfRule type="cellIs" dxfId="10" priority="52" stopIfTrue="1" operator="equal">
      <formula>#REF!</formula>
    </cfRule>
  </conditionalFormatting>
  <conditionalFormatting sqref="B69:D75">
    <cfRule type="cellIs" dxfId="9" priority="53" stopIfTrue="1" operator="equal">
      <formula>#REF!</formula>
    </cfRule>
  </conditionalFormatting>
  <conditionalFormatting sqref="B46:D51 B54:D68 B52:C53">
    <cfRule type="cellIs" dxfId="8" priority="54" stopIfTrue="1" operator="equal">
      <formula>#REF!</formula>
    </cfRule>
  </conditionalFormatting>
  <conditionalFormatting sqref="B42:D45">
    <cfRule type="cellIs" dxfId="7" priority="55" stopIfTrue="1" operator="equal">
      <formula>#REF!</formula>
    </cfRule>
  </conditionalFormatting>
  <conditionalFormatting sqref="B40:D41">
    <cfRule type="cellIs" dxfId="6" priority="56" stopIfTrue="1" operator="equal">
      <formula>#REF!</formula>
    </cfRule>
  </conditionalFormatting>
  <conditionalFormatting sqref="B39:D39">
    <cfRule type="cellIs" dxfId="5" priority="57" stopIfTrue="1" operator="equal">
      <formula>#REF!</formula>
    </cfRule>
  </conditionalFormatting>
  <conditionalFormatting sqref="B38:D38">
    <cfRule type="cellIs" dxfId="4" priority="58" stopIfTrue="1" operator="equal">
      <formula>#REF!</formula>
    </cfRule>
  </conditionalFormatting>
  <conditionalFormatting sqref="B30:D37">
    <cfRule type="cellIs" dxfId="3" priority="59" stopIfTrue="1" operator="equal">
      <formula>#REF!</formula>
    </cfRule>
  </conditionalFormatting>
  <conditionalFormatting sqref="B6:D25">
    <cfRule type="cellIs" dxfId="2" priority="60" stopIfTrue="1" operator="equal">
      <formula>#REF!</formula>
    </cfRule>
  </conditionalFormatting>
  <conditionalFormatting sqref="B26:D29">
    <cfRule type="cellIs" dxfId="1" priority="61" stopIfTrue="1" operator="equal">
      <formula>#REF!</formula>
    </cfRule>
  </conditionalFormatting>
  <conditionalFormatting sqref="D305">
    <cfRule type="cellIs" dxfId="0" priority="1" stopIfTrue="1" operator="equal">
      <formula>#REF!</formula>
    </cfRule>
  </conditionalFormatting>
  <pageMargins left="0.75" right="0.75" top="1" bottom="1"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FFC962BD627F4EA76B28DDC6E46AD9" ma:contentTypeVersion="16" ma:contentTypeDescription="Create a new document." ma:contentTypeScope="" ma:versionID="6c7440301755ad78fc701856cca87f37">
  <xsd:schema xmlns:xsd="http://www.w3.org/2001/XMLSchema" xmlns:xs="http://www.w3.org/2001/XMLSchema" xmlns:p="http://schemas.microsoft.com/office/2006/metadata/properties" xmlns:ns2="03dfb928-5554-4a87-8e9a-edea6c8e3105" xmlns:ns3="d876ab5d-c363-4cb9-b177-8b68990486e8" targetNamespace="http://schemas.microsoft.com/office/2006/metadata/properties" ma:root="true" ma:fieldsID="c084fe6973e317886e80951951d5c7d3" ns2:_="" ns3:_="">
    <xsd:import namespace="03dfb928-5554-4a87-8e9a-edea6c8e3105"/>
    <xsd:import namespace="d876ab5d-c363-4cb9-b177-8b68990486e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dfb928-5554-4a87-8e9a-edea6c8e31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a0b9d03e-f63d-43c7-9a43-349d0cf1a4d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6ab5d-c363-4cb9-b177-8b68990486e8"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2ad3bd6-ea6a-409c-b72a-f45566beb83b}" ma:internalName="TaxCatchAll" ma:showField="CatchAllData" ma:web="d876ab5d-c363-4cb9-b177-8b68990486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876ab5d-c363-4cb9-b177-8b68990486e8" xsi:nil="true"/>
    <lcf76f155ced4ddcb4097134ff3c332f xmlns="03dfb928-5554-4a87-8e9a-edea6c8e310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4186525-1964-4782-ADD3-7AD2534861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3dfb928-5554-4a87-8e9a-edea6c8e3105"/>
    <ds:schemaRef ds:uri="d876ab5d-c363-4cb9-b177-8b68990486e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B07F2EC-4F34-4B44-80B3-17B762521F49}">
  <ds:schemaRefs>
    <ds:schemaRef ds:uri="http://schemas.microsoft.com/sharepoint/v3/contenttype/forms"/>
  </ds:schemaRefs>
</ds:datastoreItem>
</file>

<file path=customXml/itemProps3.xml><?xml version="1.0" encoding="utf-8"?>
<ds:datastoreItem xmlns:ds="http://schemas.openxmlformats.org/officeDocument/2006/customXml" ds:itemID="{49E996D0-1F08-4812-9C90-B50ADB0D82F6}">
  <ds:schemaRefs>
    <ds:schemaRef ds:uri="d876ab5d-c363-4cb9-b177-8b68990486e8"/>
    <ds:schemaRef ds:uri="03dfb928-5554-4a87-8e9a-edea6c8e3105"/>
    <ds:schemaRef ds:uri="http://schemas.microsoft.com/office/2006/metadata/properties"/>
    <ds:schemaRef ds:uri="http://purl.org/dc/elements/1.1/"/>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Cover</vt:lpstr>
      <vt:lpstr>ItemsWeights</vt:lpstr>
      <vt:lpstr>Calculator</vt:lpstr>
      <vt:lpstr>2022 Q1 Index</vt:lpstr>
      <vt:lpstr>2022 Q1 AveragePrice</vt:lpstr>
      <vt:lpstr>2021 Q1 - 2022 Q1 Index</vt:lpstr>
      <vt:lpstr>2021 Q1 - 2022 Q1 AveragePrice</vt:lpstr>
      <vt:lpstr>Cities</vt:lpstr>
      <vt:lpstr>'2021 Q1 - 2022 Q1 Index'!Print_Area</vt:lpstr>
      <vt:lpstr>ItemsWeights!Print_Area</vt:lpstr>
    </vt:vector>
  </TitlesOfParts>
  <Manager/>
  <Company>CREC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wks1</dc:creator>
  <cp:keywords/>
  <dc:description/>
  <cp:lastModifiedBy>Tyler Baines</cp:lastModifiedBy>
  <cp:revision/>
  <dcterms:created xsi:type="dcterms:W3CDTF">2005-04-08T21:19:37Z</dcterms:created>
  <dcterms:modified xsi:type="dcterms:W3CDTF">2022-05-31T12:43:51Z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0x010100BFFFC962BD627F4EA76B28DDC6E46AD9</vt:lpwstr>
  </property>
  <property fmtid="{D5CDD505-2E9C-101B-9397-08002B2CF9AE}" pid="3" name="Order">
    <vt:r8>32600</vt:r8>
  </property>
  <property fmtid="{D5CDD505-2E9C-101B-9397-08002B2CF9AE}" pid="4" name="TemplateUrl">
    <vt:lpwstr/>
  </property>
  <property fmtid="{D5CDD505-2E9C-101B-9397-08002B2CF9AE}" pid="5" name="ComplianceAssetId">
    <vt:lpwstr/>
  </property>
  <property fmtid="{D5CDD505-2E9C-101B-9397-08002B2CF9AE}" pid="6" name="xd_Signature">
    <vt:bool>false</vt:bool>
  </property>
  <property fmtid="{D5CDD505-2E9C-101B-9397-08002B2CF9AE}" pid="7" name="xd_ProgID">
    <vt:lpwstr/>
  </property>
  <property fmtid="{D5CDD505-2E9C-101B-9397-08002B2CF9AE}" pid="8" name="MediaServiceImageTags">
    <vt:lpwstr/>
  </property>
</Properties>
</file>